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5" windowWidth="14805" windowHeight="7950" tabRatio="855" activeTab="8"/>
  </bookViews>
  <sheets>
    <sheet name="свод" sheetId="3" r:id="rId1"/>
    <sheet name="1 илова" sheetId="1" r:id="rId2"/>
    <sheet name="январь" sheetId="4" r:id="rId3"/>
    <sheet name="февраль" sheetId="5" r:id="rId4"/>
    <sheet name="март" sheetId="6" r:id="rId5"/>
    <sheet name="апрель" sheetId="7" r:id="rId6"/>
    <sheet name="май" sheetId="8" r:id="rId7"/>
    <sheet name="июнь" sheetId="9" r:id="rId8"/>
    <sheet name="июль" sheetId="10" r:id="rId9"/>
    <sheet name="август" sheetId="11" r:id="rId10"/>
    <sheet name="сентябрь" sheetId="12" r:id="rId11"/>
    <sheet name="октябрь" sheetId="13" r:id="rId12"/>
    <sheet name="ноябрь" sheetId="14" r:id="rId13"/>
    <sheet name="декабрь" sheetId="15" r:id="rId14"/>
  </sheets>
  <definedNames>
    <definedName name="_xlnm.Print_Area" localSheetId="1">'1 илова'!$A$1:$S$66</definedName>
    <definedName name="_xlnm.Print_Area" localSheetId="0">свод!$A$1:$S$71</definedName>
  </definedNames>
  <calcPr calcId="124519"/>
</workbook>
</file>

<file path=xl/calcChain.xml><?xml version="1.0" encoding="utf-8"?>
<calcChain xmlns="http://schemas.openxmlformats.org/spreadsheetml/2006/main">
  <c r="Q29" i="1"/>
  <c r="P29"/>
  <c r="O29"/>
  <c r="M29"/>
  <c r="L29"/>
  <c r="K29"/>
  <c r="I29"/>
  <c r="H29"/>
  <c r="G29"/>
  <c r="E29"/>
  <c r="D29"/>
  <c r="C55" i="15" l="1"/>
  <c r="C54"/>
  <c r="C53"/>
  <c r="C52"/>
  <c r="C51"/>
  <c r="C50"/>
  <c r="C49"/>
  <c r="C48"/>
  <c r="C47"/>
  <c r="C46"/>
  <c r="C45"/>
  <c r="C44"/>
  <c r="C43"/>
  <c r="C42"/>
  <c r="C41"/>
  <c r="C40"/>
  <c r="C38"/>
  <c r="C26"/>
  <c r="C25"/>
  <c r="C24"/>
  <c r="C23"/>
  <c r="C22"/>
  <c r="C21"/>
  <c r="C20"/>
  <c r="C19"/>
  <c r="C18"/>
  <c r="C17"/>
  <c r="C16"/>
  <c r="C15"/>
  <c r="C14"/>
  <c r="C13"/>
  <c r="C11"/>
  <c r="C10"/>
  <c r="C9"/>
  <c r="C55" i="14"/>
  <c r="C54"/>
  <c r="C53"/>
  <c r="C52"/>
  <c r="C51"/>
  <c r="C50"/>
  <c r="C49"/>
  <c r="C48"/>
  <c r="C47"/>
  <c r="C46"/>
  <c r="C45"/>
  <c r="C44"/>
  <c r="C43"/>
  <c r="C42"/>
  <c r="C41"/>
  <c r="C40"/>
  <c r="C38"/>
  <c r="C26"/>
  <c r="C25"/>
  <c r="C24"/>
  <c r="C23"/>
  <c r="C22"/>
  <c r="C21"/>
  <c r="C20"/>
  <c r="C19"/>
  <c r="C18"/>
  <c r="C17"/>
  <c r="C16"/>
  <c r="C15"/>
  <c r="C14"/>
  <c r="C13"/>
  <c r="C11"/>
  <c r="C10"/>
  <c r="C9"/>
  <c r="C55" i="13"/>
  <c r="C54"/>
  <c r="C53"/>
  <c r="C52"/>
  <c r="C51"/>
  <c r="C50"/>
  <c r="C49"/>
  <c r="C48"/>
  <c r="C47"/>
  <c r="C46"/>
  <c r="C45"/>
  <c r="C44"/>
  <c r="C43"/>
  <c r="C42"/>
  <c r="C41"/>
  <c r="C40"/>
  <c r="C38"/>
  <c r="C26"/>
  <c r="C25"/>
  <c r="C24"/>
  <c r="C23"/>
  <c r="C22"/>
  <c r="C21"/>
  <c r="C20"/>
  <c r="C19"/>
  <c r="C18"/>
  <c r="C17"/>
  <c r="C16"/>
  <c r="C15"/>
  <c r="C14"/>
  <c r="C13"/>
  <c r="C11"/>
  <c r="C10"/>
  <c r="C9"/>
  <c r="C55" i="12"/>
  <c r="C54"/>
  <c r="C53"/>
  <c r="C52"/>
  <c r="C51"/>
  <c r="C50"/>
  <c r="C49"/>
  <c r="C48"/>
  <c r="C47"/>
  <c r="C46"/>
  <c r="C45"/>
  <c r="C44"/>
  <c r="C43"/>
  <c r="C42"/>
  <c r="C41"/>
  <c r="C40"/>
  <c r="C38"/>
  <c r="C26"/>
  <c r="C25"/>
  <c r="C24"/>
  <c r="C23"/>
  <c r="C22"/>
  <c r="C21"/>
  <c r="C20"/>
  <c r="C19"/>
  <c r="C18"/>
  <c r="C17"/>
  <c r="C16"/>
  <c r="C15"/>
  <c r="C14"/>
  <c r="C13"/>
  <c r="C11"/>
  <c r="C10"/>
  <c r="C9"/>
  <c r="C55" i="11"/>
  <c r="C54"/>
  <c r="C53"/>
  <c r="C52"/>
  <c r="C51"/>
  <c r="C50"/>
  <c r="C49"/>
  <c r="C48"/>
  <c r="C47"/>
  <c r="C46"/>
  <c r="C45"/>
  <c r="C44"/>
  <c r="C43"/>
  <c r="C42"/>
  <c r="C41"/>
  <c r="C40"/>
  <c r="C38"/>
  <c r="C26"/>
  <c r="C25"/>
  <c r="C24"/>
  <c r="C23"/>
  <c r="C22"/>
  <c r="C21"/>
  <c r="C20"/>
  <c r="C19"/>
  <c r="C18"/>
  <c r="C17"/>
  <c r="C16"/>
  <c r="C15"/>
  <c r="C14"/>
  <c r="C13"/>
  <c r="C11"/>
  <c r="C10"/>
  <c r="C9"/>
  <c r="C55" i="10"/>
  <c r="C54"/>
  <c r="C53"/>
  <c r="C52"/>
  <c r="C51"/>
  <c r="C50"/>
  <c r="C49"/>
  <c r="C48"/>
  <c r="C47"/>
  <c r="C46"/>
  <c r="C45"/>
  <c r="C44"/>
  <c r="C43"/>
  <c r="C42"/>
  <c r="C41"/>
  <c r="C40"/>
  <c r="C38"/>
  <c r="C26"/>
  <c r="C25"/>
  <c r="C24"/>
  <c r="C23"/>
  <c r="C22"/>
  <c r="C21"/>
  <c r="C20"/>
  <c r="C19"/>
  <c r="C18"/>
  <c r="C17"/>
  <c r="C16"/>
  <c r="C15"/>
  <c r="C14"/>
  <c r="C13"/>
  <c r="C11"/>
  <c r="C10"/>
  <c r="C9"/>
  <c r="C55" i="9"/>
  <c r="C54"/>
  <c r="C53"/>
  <c r="C52"/>
  <c r="C51"/>
  <c r="C50"/>
  <c r="C49"/>
  <c r="C48"/>
  <c r="C47"/>
  <c r="C46"/>
  <c r="C45"/>
  <c r="C44"/>
  <c r="C43"/>
  <c r="C42"/>
  <c r="C41"/>
  <c r="C40"/>
  <c r="C38"/>
  <c r="C26"/>
  <c r="C25"/>
  <c r="C24"/>
  <c r="C23"/>
  <c r="C22"/>
  <c r="C21"/>
  <c r="C20"/>
  <c r="C19"/>
  <c r="C18"/>
  <c r="C17"/>
  <c r="C16"/>
  <c r="C15"/>
  <c r="C14"/>
  <c r="C13"/>
  <c r="C11"/>
  <c r="C10"/>
  <c r="C9"/>
  <c r="C55" i="8"/>
  <c r="C54"/>
  <c r="C53"/>
  <c r="C52"/>
  <c r="C51"/>
  <c r="C50"/>
  <c r="C49"/>
  <c r="C48"/>
  <c r="C47"/>
  <c r="C46"/>
  <c r="C45"/>
  <c r="C44"/>
  <c r="C43"/>
  <c r="C42"/>
  <c r="C41"/>
  <c r="C40"/>
  <c r="C38"/>
  <c r="C26"/>
  <c r="C25"/>
  <c r="C24"/>
  <c r="C23"/>
  <c r="C22"/>
  <c r="C21"/>
  <c r="C20"/>
  <c r="C19"/>
  <c r="C18"/>
  <c r="C17"/>
  <c r="C16"/>
  <c r="C15"/>
  <c r="C14"/>
  <c r="C13"/>
  <c r="C11"/>
  <c r="C10"/>
  <c r="C9"/>
  <c r="C55" i="7"/>
  <c r="C54"/>
  <c r="C53"/>
  <c r="C52"/>
  <c r="C51"/>
  <c r="C50"/>
  <c r="C49"/>
  <c r="C48"/>
  <c r="C47"/>
  <c r="C46"/>
  <c r="C45"/>
  <c r="C44"/>
  <c r="C43"/>
  <c r="C42"/>
  <c r="C41"/>
  <c r="C40"/>
  <c r="C38"/>
  <c r="C26"/>
  <c r="C25"/>
  <c r="C24"/>
  <c r="C23"/>
  <c r="C22"/>
  <c r="C21"/>
  <c r="C20"/>
  <c r="C19"/>
  <c r="C18"/>
  <c r="C17"/>
  <c r="C16"/>
  <c r="C15"/>
  <c r="C14"/>
  <c r="C13"/>
  <c r="C11"/>
  <c r="C10"/>
  <c r="C9"/>
  <c r="C55" i="6"/>
  <c r="C54"/>
  <c r="C53"/>
  <c r="C52"/>
  <c r="C51"/>
  <c r="C50"/>
  <c r="C49"/>
  <c r="C48"/>
  <c r="C47"/>
  <c r="C46"/>
  <c r="C45"/>
  <c r="C44"/>
  <c r="C43"/>
  <c r="C42"/>
  <c r="C41"/>
  <c r="C40"/>
  <c r="C38"/>
  <c r="C26"/>
  <c r="C25"/>
  <c r="C24"/>
  <c r="C23"/>
  <c r="C22"/>
  <c r="C21"/>
  <c r="C20"/>
  <c r="C19"/>
  <c r="C18"/>
  <c r="C17"/>
  <c r="C16"/>
  <c r="C15"/>
  <c r="C14"/>
  <c r="C13"/>
  <c r="C11"/>
  <c r="C10"/>
  <c r="C9"/>
  <c r="C55" i="5"/>
  <c r="C54"/>
  <c r="C53"/>
  <c r="C52"/>
  <c r="C51"/>
  <c r="C50"/>
  <c r="C49"/>
  <c r="C48"/>
  <c r="C47"/>
  <c r="C46"/>
  <c r="C45"/>
  <c r="C44"/>
  <c r="C43"/>
  <c r="C42"/>
  <c r="C41"/>
  <c r="C40"/>
  <c r="C38"/>
  <c r="C26"/>
  <c r="C25"/>
  <c r="C24"/>
  <c r="C23"/>
  <c r="C22"/>
  <c r="C21"/>
  <c r="C20"/>
  <c r="C19"/>
  <c r="C18"/>
  <c r="C17"/>
  <c r="C16"/>
  <c r="C15"/>
  <c r="C14"/>
  <c r="C13"/>
  <c r="C11"/>
  <c r="C10"/>
  <c r="C9"/>
  <c r="C55" i="4"/>
  <c r="C54"/>
  <c r="C53"/>
  <c r="C52"/>
  <c r="C51"/>
  <c r="C50"/>
  <c r="C49"/>
  <c r="C48"/>
  <c r="C47"/>
  <c r="C46"/>
  <c r="C45"/>
  <c r="C44"/>
  <c r="C43"/>
  <c r="C42"/>
  <c r="C41"/>
  <c r="C40"/>
  <c r="C38"/>
  <c r="C26"/>
  <c r="C25"/>
  <c r="C24"/>
  <c r="C23"/>
  <c r="C22"/>
  <c r="C21"/>
  <c r="C20"/>
  <c r="C19"/>
  <c r="C18"/>
  <c r="C17"/>
  <c r="C16"/>
  <c r="C15"/>
  <c r="C14"/>
  <c r="C13"/>
  <c r="C11" l="1"/>
  <c r="C10"/>
  <c r="C9"/>
  <c r="C39"/>
  <c r="C12" i="8" l="1"/>
  <c r="J42" i="1"/>
  <c r="D56" i="15" l="1"/>
  <c r="E55"/>
  <c r="E54"/>
  <c r="E53"/>
  <c r="E52"/>
  <c r="E51"/>
  <c r="E50"/>
  <c r="E49"/>
  <c r="E48"/>
  <c r="E47"/>
  <c r="E46"/>
  <c r="E45"/>
  <c r="E44"/>
  <c r="E43"/>
  <c r="E42"/>
  <c r="E41"/>
  <c r="E40"/>
  <c r="C39"/>
  <c r="C56" s="1"/>
  <c r="E38"/>
  <c r="D37"/>
  <c r="D33"/>
  <c r="C33"/>
  <c r="D32"/>
  <c r="C32"/>
  <c r="D31"/>
  <c r="C31"/>
  <c r="D30"/>
  <c r="E26"/>
  <c r="E25"/>
  <c r="E24"/>
  <c r="E23"/>
  <c r="E22"/>
  <c r="E21"/>
  <c r="E20"/>
  <c r="E19"/>
  <c r="E18"/>
  <c r="E17"/>
  <c r="E16"/>
  <c r="E15"/>
  <c r="E14"/>
  <c r="E13"/>
  <c r="D12"/>
  <c r="D8" s="1"/>
  <c r="C12"/>
  <c r="E11"/>
  <c r="E10"/>
  <c r="E9"/>
  <c r="D56" i="14"/>
  <c r="E55"/>
  <c r="E54"/>
  <c r="E53"/>
  <c r="E52"/>
  <c r="E51"/>
  <c r="E50"/>
  <c r="E49"/>
  <c r="E48"/>
  <c r="E47"/>
  <c r="E46"/>
  <c r="E45"/>
  <c r="E44"/>
  <c r="E43"/>
  <c r="E42"/>
  <c r="E41"/>
  <c r="E40"/>
  <c r="C39"/>
  <c r="C56" s="1"/>
  <c r="E38"/>
  <c r="D37"/>
  <c r="D33"/>
  <c r="C33"/>
  <c r="D32"/>
  <c r="C32"/>
  <c r="D31"/>
  <c r="C31"/>
  <c r="E31" s="1"/>
  <c r="D30"/>
  <c r="E26"/>
  <c r="E25"/>
  <c r="E24"/>
  <c r="E23"/>
  <c r="E22"/>
  <c r="E21"/>
  <c r="E20"/>
  <c r="E19"/>
  <c r="E18"/>
  <c r="E17"/>
  <c r="E16"/>
  <c r="E15"/>
  <c r="E14"/>
  <c r="E13"/>
  <c r="D12"/>
  <c r="D8" s="1"/>
  <c r="C12"/>
  <c r="C8" s="1"/>
  <c r="C29" s="1"/>
  <c r="E11"/>
  <c r="E10"/>
  <c r="E9"/>
  <c r="D56" i="13"/>
  <c r="E55"/>
  <c r="E54"/>
  <c r="E53"/>
  <c r="E52"/>
  <c r="E51"/>
  <c r="E50"/>
  <c r="E49"/>
  <c r="E48"/>
  <c r="E47"/>
  <c r="E46"/>
  <c r="E45"/>
  <c r="E44"/>
  <c r="E43"/>
  <c r="E42"/>
  <c r="E41"/>
  <c r="E40"/>
  <c r="C39"/>
  <c r="C56" s="1"/>
  <c r="E38"/>
  <c r="D37"/>
  <c r="D33"/>
  <c r="C33"/>
  <c r="D32"/>
  <c r="C32"/>
  <c r="D31"/>
  <c r="C31"/>
  <c r="D30"/>
  <c r="E26"/>
  <c r="E25"/>
  <c r="E24"/>
  <c r="E23"/>
  <c r="E22"/>
  <c r="E21"/>
  <c r="E20"/>
  <c r="E19"/>
  <c r="E18"/>
  <c r="E17"/>
  <c r="E16"/>
  <c r="E15"/>
  <c r="E14"/>
  <c r="E13"/>
  <c r="D12"/>
  <c r="D8" s="1"/>
  <c r="C12"/>
  <c r="C8" s="1"/>
  <c r="C29" s="1"/>
  <c r="E11"/>
  <c r="E10"/>
  <c r="E9"/>
  <c r="D56" i="12"/>
  <c r="E55"/>
  <c r="E54"/>
  <c r="E53"/>
  <c r="E52"/>
  <c r="E51"/>
  <c r="E50"/>
  <c r="E49"/>
  <c r="E48"/>
  <c r="E47"/>
  <c r="E46"/>
  <c r="E45"/>
  <c r="E44"/>
  <c r="E43"/>
  <c r="E42"/>
  <c r="E41"/>
  <c r="E40"/>
  <c r="C39"/>
  <c r="C56" s="1"/>
  <c r="E38"/>
  <c r="D37"/>
  <c r="D33"/>
  <c r="C33"/>
  <c r="D32"/>
  <c r="C32"/>
  <c r="D31"/>
  <c r="C31"/>
  <c r="D30"/>
  <c r="E26"/>
  <c r="E25"/>
  <c r="E24"/>
  <c r="E23"/>
  <c r="E22"/>
  <c r="E21"/>
  <c r="E20"/>
  <c r="E19"/>
  <c r="E18"/>
  <c r="E17"/>
  <c r="E16"/>
  <c r="E15"/>
  <c r="E14"/>
  <c r="E13"/>
  <c r="D12"/>
  <c r="C12"/>
  <c r="C8" s="1"/>
  <c r="C29" s="1"/>
  <c r="E11"/>
  <c r="E10"/>
  <c r="E9"/>
  <c r="D8"/>
  <c r="D56" i="11"/>
  <c r="E55"/>
  <c r="E54"/>
  <c r="E53"/>
  <c r="E52"/>
  <c r="E51"/>
  <c r="E50"/>
  <c r="E49"/>
  <c r="E48"/>
  <c r="E47"/>
  <c r="E46"/>
  <c r="E45"/>
  <c r="E44"/>
  <c r="E43"/>
  <c r="E42"/>
  <c r="E41"/>
  <c r="E40"/>
  <c r="C39"/>
  <c r="C56" s="1"/>
  <c r="E38"/>
  <c r="D37"/>
  <c r="D33"/>
  <c r="C33"/>
  <c r="E33" s="1"/>
  <c r="D32"/>
  <c r="C32"/>
  <c r="E32" s="1"/>
  <c r="D31"/>
  <c r="C31"/>
  <c r="E31" s="1"/>
  <c r="D30"/>
  <c r="E26"/>
  <c r="E25"/>
  <c r="E24"/>
  <c r="E23"/>
  <c r="E22"/>
  <c r="E21"/>
  <c r="E20"/>
  <c r="E19"/>
  <c r="E18"/>
  <c r="E17"/>
  <c r="E16"/>
  <c r="E15"/>
  <c r="E14"/>
  <c r="E13"/>
  <c r="D12"/>
  <c r="D8" s="1"/>
  <c r="C12"/>
  <c r="E11"/>
  <c r="E10"/>
  <c r="E9"/>
  <c r="D56" i="10"/>
  <c r="E55"/>
  <c r="E54"/>
  <c r="E53"/>
  <c r="E52"/>
  <c r="E51"/>
  <c r="E50"/>
  <c r="E49"/>
  <c r="E48"/>
  <c r="E47"/>
  <c r="E46"/>
  <c r="E45"/>
  <c r="E44"/>
  <c r="E43"/>
  <c r="E42"/>
  <c r="E41"/>
  <c r="E40"/>
  <c r="C39"/>
  <c r="C56" s="1"/>
  <c r="E38"/>
  <c r="D37"/>
  <c r="D33"/>
  <c r="C33"/>
  <c r="D32"/>
  <c r="C32"/>
  <c r="D31"/>
  <c r="C31"/>
  <c r="D30"/>
  <c r="E26"/>
  <c r="E25"/>
  <c r="E24"/>
  <c r="E23"/>
  <c r="E22"/>
  <c r="E21"/>
  <c r="E20"/>
  <c r="E19"/>
  <c r="E18"/>
  <c r="E17"/>
  <c r="E16"/>
  <c r="E15"/>
  <c r="E14"/>
  <c r="E13"/>
  <c r="D12"/>
  <c r="D8" s="1"/>
  <c r="C12"/>
  <c r="E11"/>
  <c r="E10"/>
  <c r="E9"/>
  <c r="D56" i="9"/>
  <c r="E55"/>
  <c r="E54"/>
  <c r="E53"/>
  <c r="E52"/>
  <c r="E51"/>
  <c r="E50"/>
  <c r="E49"/>
  <c r="E48"/>
  <c r="E47"/>
  <c r="E46"/>
  <c r="E45"/>
  <c r="E44"/>
  <c r="E43"/>
  <c r="E42"/>
  <c r="E41"/>
  <c r="E40"/>
  <c r="C39"/>
  <c r="C56" s="1"/>
  <c r="E38"/>
  <c r="D37"/>
  <c r="D33"/>
  <c r="C33"/>
  <c r="D32"/>
  <c r="E32" s="1"/>
  <c r="D31"/>
  <c r="E31" s="1"/>
  <c r="D30"/>
  <c r="C30"/>
  <c r="E26"/>
  <c r="E25"/>
  <c r="E24"/>
  <c r="E23"/>
  <c r="E22"/>
  <c r="E21"/>
  <c r="E20"/>
  <c r="E19"/>
  <c r="E18"/>
  <c r="E17"/>
  <c r="E16"/>
  <c r="E15"/>
  <c r="E14"/>
  <c r="E13"/>
  <c r="D12"/>
  <c r="D8" s="1"/>
  <c r="C12"/>
  <c r="E11"/>
  <c r="E10"/>
  <c r="E9"/>
  <c r="D33" i="8"/>
  <c r="D32"/>
  <c r="D31"/>
  <c r="D33" i="7"/>
  <c r="D32"/>
  <c r="D31"/>
  <c r="D30"/>
  <c r="D33" i="6"/>
  <c r="D32"/>
  <c r="D31"/>
  <c r="D30"/>
  <c r="D33" i="5"/>
  <c r="D32"/>
  <c r="D31"/>
  <c r="D30"/>
  <c r="D33" i="4"/>
  <c r="G33" s="1"/>
  <c r="G33" i="5" s="1"/>
  <c r="G33" i="6" s="1"/>
  <c r="D32" i="4"/>
  <c r="G32" s="1"/>
  <c r="D31"/>
  <c r="G31" s="1"/>
  <c r="D30"/>
  <c r="G30" s="1"/>
  <c r="D30" i="8"/>
  <c r="D56"/>
  <c r="E55"/>
  <c r="E54"/>
  <c r="E53"/>
  <c r="E52"/>
  <c r="E51"/>
  <c r="E50"/>
  <c r="E49"/>
  <c r="E48"/>
  <c r="E47"/>
  <c r="E46"/>
  <c r="E45"/>
  <c r="E44"/>
  <c r="E43"/>
  <c r="E42"/>
  <c r="E41"/>
  <c r="E40"/>
  <c r="C39"/>
  <c r="C56" s="1"/>
  <c r="E38"/>
  <c r="D37"/>
  <c r="C33"/>
  <c r="E33" s="1"/>
  <c r="C32"/>
  <c r="C31"/>
  <c r="E31" s="1"/>
  <c r="E26"/>
  <c r="E25"/>
  <c r="E24"/>
  <c r="E23"/>
  <c r="E22"/>
  <c r="E21"/>
  <c r="E20"/>
  <c r="E19"/>
  <c r="E18"/>
  <c r="E17"/>
  <c r="E16"/>
  <c r="E15"/>
  <c r="E14"/>
  <c r="E13"/>
  <c r="D12"/>
  <c r="E12" s="1"/>
  <c r="E11"/>
  <c r="E10"/>
  <c r="E9"/>
  <c r="D8"/>
  <c r="D29" s="1"/>
  <c r="C8"/>
  <c r="C29" s="1"/>
  <c r="D56" i="7"/>
  <c r="E55"/>
  <c r="E54"/>
  <c r="E53"/>
  <c r="E52"/>
  <c r="E51"/>
  <c r="E50"/>
  <c r="E49"/>
  <c r="E48"/>
  <c r="E47"/>
  <c r="E46"/>
  <c r="E45"/>
  <c r="E44"/>
  <c r="E43"/>
  <c r="E42"/>
  <c r="E41"/>
  <c r="E40"/>
  <c r="C39"/>
  <c r="C56" s="1"/>
  <c r="E38"/>
  <c r="D37"/>
  <c r="C33"/>
  <c r="E33" s="1"/>
  <c r="C32"/>
  <c r="C31"/>
  <c r="E31" s="1"/>
  <c r="E26"/>
  <c r="E25"/>
  <c r="E24"/>
  <c r="E23"/>
  <c r="E22"/>
  <c r="E21"/>
  <c r="E20"/>
  <c r="E19"/>
  <c r="E18"/>
  <c r="E17"/>
  <c r="E16"/>
  <c r="E15"/>
  <c r="E14"/>
  <c r="E13"/>
  <c r="D12"/>
  <c r="D8" s="1"/>
  <c r="D29" s="1"/>
  <c r="C12"/>
  <c r="C8" s="1"/>
  <c r="C29" s="1"/>
  <c r="E11"/>
  <c r="E10"/>
  <c r="E9"/>
  <c r="G55" i="4"/>
  <c r="G55" i="5" s="1"/>
  <c r="G55" i="6" s="1"/>
  <c r="G55" i="7" s="1"/>
  <c r="G55" i="8" s="1"/>
  <c r="G55" i="9" s="1"/>
  <c r="G55" i="10" s="1"/>
  <c r="G55" i="11" s="1"/>
  <c r="G55" i="12" s="1"/>
  <c r="G55" i="13" s="1"/>
  <c r="G55" i="14" s="1"/>
  <c r="G55" i="15" s="1"/>
  <c r="F55" i="4"/>
  <c r="F55" i="5" s="1"/>
  <c r="G54" i="4"/>
  <c r="G54" i="5" s="1"/>
  <c r="G54" i="6" s="1"/>
  <c r="G54" i="7" s="1"/>
  <c r="G54" i="8" s="1"/>
  <c r="G54" i="9" s="1"/>
  <c r="G54" i="10" s="1"/>
  <c r="G54" i="11" s="1"/>
  <c r="G54" i="12" s="1"/>
  <c r="G54" i="13" s="1"/>
  <c r="G54" i="14" s="1"/>
  <c r="G54" i="15" s="1"/>
  <c r="F54" i="4"/>
  <c r="F54" i="5" s="1"/>
  <c r="G53" i="4"/>
  <c r="G53" i="5" s="1"/>
  <c r="G53" i="6" s="1"/>
  <c r="G53" i="7" s="1"/>
  <c r="G53" i="8" s="1"/>
  <c r="G53" i="9" s="1"/>
  <c r="G53" i="10" s="1"/>
  <c r="G53" i="11" s="1"/>
  <c r="G53" i="12" s="1"/>
  <c r="G53" i="13" s="1"/>
  <c r="G53" i="14" s="1"/>
  <c r="G53" i="15" s="1"/>
  <c r="F53" i="4"/>
  <c r="F53" i="5" s="1"/>
  <c r="G52" i="4"/>
  <c r="G52" i="5" s="1"/>
  <c r="G52" i="6" s="1"/>
  <c r="G52" i="7" s="1"/>
  <c r="G52" i="8" s="1"/>
  <c r="G52" i="9" s="1"/>
  <c r="G52" i="10" s="1"/>
  <c r="G52" i="11" s="1"/>
  <c r="G52" i="12" s="1"/>
  <c r="G52" i="13" s="1"/>
  <c r="G52" i="14" s="1"/>
  <c r="G52" i="15" s="1"/>
  <c r="F52" i="4"/>
  <c r="F52" i="5" s="1"/>
  <c r="G51" i="4"/>
  <c r="G51" i="5" s="1"/>
  <c r="G51" i="6" s="1"/>
  <c r="G51" i="7" s="1"/>
  <c r="G51" i="8" s="1"/>
  <c r="G51" i="9" s="1"/>
  <c r="G51" i="10" s="1"/>
  <c r="G51" i="11" s="1"/>
  <c r="G51" i="12" s="1"/>
  <c r="G51" i="13" s="1"/>
  <c r="G51" i="14" s="1"/>
  <c r="G51" i="15" s="1"/>
  <c r="F51" i="4"/>
  <c r="F51" i="5" s="1"/>
  <c r="G50" i="4"/>
  <c r="G50" i="5" s="1"/>
  <c r="G50" i="6" s="1"/>
  <c r="G50" i="7" s="1"/>
  <c r="G50" i="8" s="1"/>
  <c r="G50" i="9" s="1"/>
  <c r="G50" i="10" s="1"/>
  <c r="G50" i="11" s="1"/>
  <c r="G50" i="12" s="1"/>
  <c r="G50" i="13" s="1"/>
  <c r="G50" i="14" s="1"/>
  <c r="G50" i="15" s="1"/>
  <c r="F50" i="4"/>
  <c r="F50" i="5" s="1"/>
  <c r="G49" i="4"/>
  <c r="G49" i="5" s="1"/>
  <c r="G49" i="6" s="1"/>
  <c r="G49" i="7" s="1"/>
  <c r="G49" i="8" s="1"/>
  <c r="G49" i="9" s="1"/>
  <c r="G49" i="10" s="1"/>
  <c r="G49" i="11" s="1"/>
  <c r="G49" i="12" s="1"/>
  <c r="G49" i="13" s="1"/>
  <c r="G49" i="14" s="1"/>
  <c r="G49" i="15" s="1"/>
  <c r="F49" i="4"/>
  <c r="F49" i="5" s="1"/>
  <c r="G48" i="4"/>
  <c r="G48" i="5" s="1"/>
  <c r="G48" i="6" s="1"/>
  <c r="G48" i="7" s="1"/>
  <c r="G48" i="8" s="1"/>
  <c r="G48" i="9" s="1"/>
  <c r="G48" i="10" s="1"/>
  <c r="G48" i="11" s="1"/>
  <c r="G48" i="12" s="1"/>
  <c r="G48" i="13" s="1"/>
  <c r="G48" i="14" s="1"/>
  <c r="G48" i="15" s="1"/>
  <c r="F48" i="4"/>
  <c r="F48" i="5" s="1"/>
  <c r="G47" i="4"/>
  <c r="G47" i="5" s="1"/>
  <c r="G47" i="6" s="1"/>
  <c r="G47" i="7" s="1"/>
  <c r="G47" i="8" s="1"/>
  <c r="G47" i="9" s="1"/>
  <c r="G47" i="10" s="1"/>
  <c r="G47" i="11" s="1"/>
  <c r="G47" i="12" s="1"/>
  <c r="G47" i="13" s="1"/>
  <c r="G47" i="14" s="1"/>
  <c r="G47" i="15" s="1"/>
  <c r="F47" i="4"/>
  <c r="F47" i="5" s="1"/>
  <c r="G46" i="4"/>
  <c r="G46" i="5" s="1"/>
  <c r="G46" i="6" s="1"/>
  <c r="G46" i="7" s="1"/>
  <c r="G46" i="8" s="1"/>
  <c r="G46" i="9" s="1"/>
  <c r="G46" i="10" s="1"/>
  <c r="G46" i="11" s="1"/>
  <c r="G46" i="12" s="1"/>
  <c r="G46" i="13" s="1"/>
  <c r="G46" i="14" s="1"/>
  <c r="G46" i="15" s="1"/>
  <c r="F46" i="4"/>
  <c r="F46" i="5" s="1"/>
  <c r="G45" i="4"/>
  <c r="G45" i="5" s="1"/>
  <c r="G45" i="6" s="1"/>
  <c r="G45" i="7" s="1"/>
  <c r="G45" i="8" s="1"/>
  <c r="G45" i="9" s="1"/>
  <c r="G45" i="10" s="1"/>
  <c r="G45" i="11" s="1"/>
  <c r="G45" i="12" s="1"/>
  <c r="G45" i="13" s="1"/>
  <c r="G45" i="14" s="1"/>
  <c r="G45" i="15" s="1"/>
  <c r="F45" i="4"/>
  <c r="F45" i="5" s="1"/>
  <c r="G44" i="4"/>
  <c r="G44" i="5" s="1"/>
  <c r="G44" i="6" s="1"/>
  <c r="G44" i="7" s="1"/>
  <c r="G44" i="8" s="1"/>
  <c r="G44" i="9" s="1"/>
  <c r="G44" i="10" s="1"/>
  <c r="G44" i="11" s="1"/>
  <c r="G44" i="12" s="1"/>
  <c r="G44" i="13" s="1"/>
  <c r="G44" i="14" s="1"/>
  <c r="G44" i="15" s="1"/>
  <c r="F44" i="4"/>
  <c r="F44" i="5" s="1"/>
  <c r="G43" i="4"/>
  <c r="G43" i="5" s="1"/>
  <c r="G43" i="6" s="1"/>
  <c r="G43" i="7" s="1"/>
  <c r="G43" i="8" s="1"/>
  <c r="G43" i="9" s="1"/>
  <c r="G43" i="10" s="1"/>
  <c r="G43" i="11" s="1"/>
  <c r="G43" i="12" s="1"/>
  <c r="G43" i="13" s="1"/>
  <c r="G43" i="14" s="1"/>
  <c r="G43" i="15" s="1"/>
  <c r="F43" i="4"/>
  <c r="F43" i="5" s="1"/>
  <c r="G42" i="4"/>
  <c r="G42" i="5" s="1"/>
  <c r="G42" i="6" s="1"/>
  <c r="G42" i="7" s="1"/>
  <c r="G42" i="8" s="1"/>
  <c r="G42" i="9" s="1"/>
  <c r="G42" i="10" s="1"/>
  <c r="G42" i="11" s="1"/>
  <c r="G42" i="12" s="1"/>
  <c r="G42" i="13" s="1"/>
  <c r="G42" i="14" s="1"/>
  <c r="G42" i="15" s="1"/>
  <c r="F42" i="4"/>
  <c r="F42" i="5" s="1"/>
  <c r="G41" i="4"/>
  <c r="G41" i="5" s="1"/>
  <c r="G41" i="6" s="1"/>
  <c r="G41" i="7" s="1"/>
  <c r="G41" i="8" s="1"/>
  <c r="G41" i="9" s="1"/>
  <c r="G41" i="10" s="1"/>
  <c r="G41" i="11" s="1"/>
  <c r="G41" i="12" s="1"/>
  <c r="G41" i="13" s="1"/>
  <c r="G41" i="14" s="1"/>
  <c r="G41" i="15" s="1"/>
  <c r="F41" i="4"/>
  <c r="F41" i="5" s="1"/>
  <c r="G40" i="4"/>
  <c r="G40" i="5" s="1"/>
  <c r="G40" i="6" s="1"/>
  <c r="G40" i="7" s="1"/>
  <c r="G40" i="8" s="1"/>
  <c r="G40" i="9" s="1"/>
  <c r="G40" i="10" s="1"/>
  <c r="G40" i="11" s="1"/>
  <c r="G40" i="12" s="1"/>
  <c r="G40" i="13" s="1"/>
  <c r="G40" i="14" s="1"/>
  <c r="G40" i="15" s="1"/>
  <c r="F40" i="4"/>
  <c r="F40" i="5" s="1"/>
  <c r="G39" i="4"/>
  <c r="G39" i="5" s="1"/>
  <c r="G39" i="6" s="1"/>
  <c r="G39" i="7" s="1"/>
  <c r="G39" i="8" s="1"/>
  <c r="G39" i="9" s="1"/>
  <c r="G39" i="10" s="1"/>
  <c r="G39" i="11" s="1"/>
  <c r="G39" i="12" s="1"/>
  <c r="G39" i="13" s="1"/>
  <c r="G39" i="14" s="1"/>
  <c r="G39" i="15" s="1"/>
  <c r="E55" i="6"/>
  <c r="E54"/>
  <c r="E53"/>
  <c r="E52"/>
  <c r="E51"/>
  <c r="E50"/>
  <c r="E49"/>
  <c r="E48"/>
  <c r="E47"/>
  <c r="E46"/>
  <c r="E45"/>
  <c r="E44"/>
  <c r="E43"/>
  <c r="E42"/>
  <c r="E41"/>
  <c r="E40"/>
  <c r="D56"/>
  <c r="C39"/>
  <c r="C56" s="1"/>
  <c r="E38"/>
  <c r="D37"/>
  <c r="C33"/>
  <c r="C32"/>
  <c r="C31"/>
  <c r="E31" s="1"/>
  <c r="E26"/>
  <c r="E25"/>
  <c r="E24"/>
  <c r="E23"/>
  <c r="E22"/>
  <c r="E21"/>
  <c r="E20"/>
  <c r="E19"/>
  <c r="E18"/>
  <c r="E17"/>
  <c r="E16"/>
  <c r="E15"/>
  <c r="E14"/>
  <c r="E13"/>
  <c r="D12"/>
  <c r="D8" s="1"/>
  <c r="D29" s="1"/>
  <c r="C12"/>
  <c r="E11"/>
  <c r="E10"/>
  <c r="E9"/>
  <c r="E55" i="5"/>
  <c r="E54"/>
  <c r="E53"/>
  <c r="E52"/>
  <c r="E51"/>
  <c r="E50"/>
  <c r="E49"/>
  <c r="E48"/>
  <c r="E47"/>
  <c r="E46"/>
  <c r="E45"/>
  <c r="E44"/>
  <c r="E43"/>
  <c r="E42"/>
  <c r="E41"/>
  <c r="E40"/>
  <c r="D56"/>
  <c r="C39"/>
  <c r="C56" s="1"/>
  <c r="E38"/>
  <c r="D37"/>
  <c r="C33"/>
  <c r="C32"/>
  <c r="C31"/>
  <c r="E26"/>
  <c r="E25"/>
  <c r="E24"/>
  <c r="E23"/>
  <c r="E22"/>
  <c r="E21"/>
  <c r="E20"/>
  <c r="E19"/>
  <c r="E18"/>
  <c r="E17"/>
  <c r="E16"/>
  <c r="E15"/>
  <c r="E14"/>
  <c r="E13"/>
  <c r="D12"/>
  <c r="D8" s="1"/>
  <c r="D29" s="1"/>
  <c r="C12"/>
  <c r="E11"/>
  <c r="E10"/>
  <c r="E9"/>
  <c r="G38" i="4"/>
  <c r="G38" i="5" s="1"/>
  <c r="G38" i="6" s="1"/>
  <c r="G38" i="7" s="1"/>
  <c r="G38" i="8" s="1"/>
  <c r="G38" i="9" s="1"/>
  <c r="G38" i="10" s="1"/>
  <c r="G38" i="11" s="1"/>
  <c r="G38" i="12" s="1"/>
  <c r="G38" i="13" s="1"/>
  <c r="G38" i="14" s="1"/>
  <c r="G38" i="15" s="1"/>
  <c r="F38" i="4"/>
  <c r="F38" i="5" s="1"/>
  <c r="F38" i="6" s="1"/>
  <c r="F38" i="7" s="1"/>
  <c r="G26" i="4"/>
  <c r="G26" i="5" s="1"/>
  <c r="G26" i="6" s="1"/>
  <c r="G26" i="7" s="1"/>
  <c r="G26" i="8" s="1"/>
  <c r="G26" i="9" s="1"/>
  <c r="G26" i="10" s="1"/>
  <c r="G26" i="11" s="1"/>
  <c r="G26" i="12" s="1"/>
  <c r="G26" i="13" s="1"/>
  <c r="G26" i="14" s="1"/>
  <c r="G26" i="15" s="1"/>
  <c r="F26" i="4"/>
  <c r="F26" i="5" s="1"/>
  <c r="F26" i="6" s="1"/>
  <c r="G25" i="4"/>
  <c r="G25" i="5" s="1"/>
  <c r="G25" i="6" s="1"/>
  <c r="G25" i="7" s="1"/>
  <c r="G25" i="8" s="1"/>
  <c r="G25" i="9" s="1"/>
  <c r="G25" i="10" s="1"/>
  <c r="G25" i="11" s="1"/>
  <c r="G25" i="12" s="1"/>
  <c r="G25" i="13" s="1"/>
  <c r="G25" i="14" s="1"/>
  <c r="G25" i="15" s="1"/>
  <c r="F25" i="4"/>
  <c r="F25" i="5" s="1"/>
  <c r="F25" i="6" s="1"/>
  <c r="G24" i="4"/>
  <c r="G24" i="5" s="1"/>
  <c r="G24" i="6" s="1"/>
  <c r="G24" i="7" s="1"/>
  <c r="G24" i="8" s="1"/>
  <c r="G24" i="9" s="1"/>
  <c r="G24" i="10" s="1"/>
  <c r="G24" i="11" s="1"/>
  <c r="G24" i="12" s="1"/>
  <c r="G24" i="13" s="1"/>
  <c r="G24" i="14" s="1"/>
  <c r="G24" i="15" s="1"/>
  <c r="F24" i="4"/>
  <c r="F24" i="5" s="1"/>
  <c r="F24" i="6" s="1"/>
  <c r="G23" i="4"/>
  <c r="G23" i="5" s="1"/>
  <c r="G23" i="6" s="1"/>
  <c r="G23" i="7" s="1"/>
  <c r="G23" i="8" s="1"/>
  <c r="G23" i="9" s="1"/>
  <c r="G23" i="10" s="1"/>
  <c r="G23" i="11" s="1"/>
  <c r="G23" i="12" s="1"/>
  <c r="G23" i="13" s="1"/>
  <c r="G23" i="14" s="1"/>
  <c r="G23" i="15" s="1"/>
  <c r="F23" i="4"/>
  <c r="F23" i="5" s="1"/>
  <c r="F23" i="6" s="1"/>
  <c r="G22" i="4"/>
  <c r="G22" i="5" s="1"/>
  <c r="G22" i="6" s="1"/>
  <c r="G22" i="7" s="1"/>
  <c r="G22" i="8" s="1"/>
  <c r="G22" i="9" s="1"/>
  <c r="G22" i="10" s="1"/>
  <c r="G22" i="11" s="1"/>
  <c r="G22" i="12" s="1"/>
  <c r="G22" i="13" s="1"/>
  <c r="G22" i="14" s="1"/>
  <c r="G22" i="15" s="1"/>
  <c r="F22" i="4"/>
  <c r="F22" i="5" s="1"/>
  <c r="F22" i="6" s="1"/>
  <c r="G21" i="4"/>
  <c r="G21" i="5" s="1"/>
  <c r="G21" i="6" s="1"/>
  <c r="G21" i="7" s="1"/>
  <c r="G21" i="8" s="1"/>
  <c r="G21" i="9" s="1"/>
  <c r="G21" i="10" s="1"/>
  <c r="G21" i="11" s="1"/>
  <c r="G21" i="12" s="1"/>
  <c r="G21" i="13" s="1"/>
  <c r="G21" i="14" s="1"/>
  <c r="G21" i="15" s="1"/>
  <c r="F21" i="4"/>
  <c r="F21" i="5" s="1"/>
  <c r="F21" i="6" s="1"/>
  <c r="G20" i="4"/>
  <c r="G20" i="5" s="1"/>
  <c r="G20" i="6" s="1"/>
  <c r="G20" i="7" s="1"/>
  <c r="G20" i="8" s="1"/>
  <c r="G20" i="9" s="1"/>
  <c r="G20" i="10" s="1"/>
  <c r="G20" i="11" s="1"/>
  <c r="G20" i="12" s="1"/>
  <c r="G20" i="13" s="1"/>
  <c r="G20" i="14" s="1"/>
  <c r="G20" i="15" s="1"/>
  <c r="F20" i="4"/>
  <c r="F20" i="5" s="1"/>
  <c r="F20" i="6" s="1"/>
  <c r="F20" i="7" s="1"/>
  <c r="G19" i="4"/>
  <c r="G19" i="5" s="1"/>
  <c r="G19" i="6" s="1"/>
  <c r="G19" i="7" s="1"/>
  <c r="G19" i="8" s="1"/>
  <c r="G19" i="9" s="1"/>
  <c r="G19" i="10" s="1"/>
  <c r="G19" i="11" s="1"/>
  <c r="G19" i="12" s="1"/>
  <c r="G19" i="13" s="1"/>
  <c r="G19" i="14" s="1"/>
  <c r="G19" i="15" s="1"/>
  <c r="F19" i="4"/>
  <c r="F19" i="5" s="1"/>
  <c r="F19" i="6" s="1"/>
  <c r="G18" i="4"/>
  <c r="G18" i="5" s="1"/>
  <c r="G18" i="6" s="1"/>
  <c r="G18" i="7" s="1"/>
  <c r="G18" i="8" s="1"/>
  <c r="G18" i="9" s="1"/>
  <c r="G18" i="10" s="1"/>
  <c r="G18" i="11" s="1"/>
  <c r="G18" i="12" s="1"/>
  <c r="G18" i="13" s="1"/>
  <c r="G18" i="14" s="1"/>
  <c r="G18" i="15" s="1"/>
  <c r="F18" i="4"/>
  <c r="F18" i="5" s="1"/>
  <c r="F18" i="6" s="1"/>
  <c r="G17" i="4"/>
  <c r="G17" i="5" s="1"/>
  <c r="G17" i="6" s="1"/>
  <c r="G17" i="7" s="1"/>
  <c r="G17" i="8" s="1"/>
  <c r="G17" i="9" s="1"/>
  <c r="G17" i="10" s="1"/>
  <c r="G17" i="11" s="1"/>
  <c r="G17" i="12" s="1"/>
  <c r="G17" i="13" s="1"/>
  <c r="G17" i="14" s="1"/>
  <c r="G17" i="15" s="1"/>
  <c r="F17" i="4"/>
  <c r="F17" i="5" s="1"/>
  <c r="F17" i="6" s="1"/>
  <c r="G16" i="4"/>
  <c r="G16" i="5" s="1"/>
  <c r="G16" i="6" s="1"/>
  <c r="G16" i="7" s="1"/>
  <c r="G16" i="8" s="1"/>
  <c r="G16" i="9" s="1"/>
  <c r="G16" i="10" s="1"/>
  <c r="G16" i="11" s="1"/>
  <c r="G16" i="12" s="1"/>
  <c r="G16" i="13" s="1"/>
  <c r="G16" i="14" s="1"/>
  <c r="G16" i="15" s="1"/>
  <c r="F16" i="4"/>
  <c r="F16" i="5" s="1"/>
  <c r="F16" i="6" s="1"/>
  <c r="G15" i="4"/>
  <c r="G15" i="5" s="1"/>
  <c r="G15" i="6" s="1"/>
  <c r="G15" i="7" s="1"/>
  <c r="G15" i="8" s="1"/>
  <c r="G15" i="9" s="1"/>
  <c r="G15" i="10" s="1"/>
  <c r="G15" i="11" s="1"/>
  <c r="G15" i="12" s="1"/>
  <c r="G15" i="13" s="1"/>
  <c r="G15" i="14" s="1"/>
  <c r="G15" i="15" s="1"/>
  <c r="F15" i="4"/>
  <c r="F15" i="5" s="1"/>
  <c r="F15" i="6" s="1"/>
  <c r="G14" i="4"/>
  <c r="G14" i="5" s="1"/>
  <c r="G14" i="6" s="1"/>
  <c r="G14" i="7" s="1"/>
  <c r="G14" i="8" s="1"/>
  <c r="G14" i="9" s="1"/>
  <c r="G14" i="10" s="1"/>
  <c r="G14" i="11" s="1"/>
  <c r="G14" i="12" s="1"/>
  <c r="G14" i="13" s="1"/>
  <c r="G14" i="14" s="1"/>
  <c r="G14" i="15" s="1"/>
  <c r="F14" i="4"/>
  <c r="F14" i="5" s="1"/>
  <c r="F14" i="6" s="1"/>
  <c r="G13" i="4"/>
  <c r="G13" i="5" s="1"/>
  <c r="G13" i="6" s="1"/>
  <c r="F13" i="4"/>
  <c r="F13" i="5" s="1"/>
  <c r="G11" i="4"/>
  <c r="G11" i="5" s="1"/>
  <c r="G11" i="6" s="1"/>
  <c r="G11" i="7" s="1"/>
  <c r="G11" i="8" s="1"/>
  <c r="G11" i="9" s="1"/>
  <c r="G11" i="10" s="1"/>
  <c r="G11" i="11" s="1"/>
  <c r="G11" i="12" s="1"/>
  <c r="G11" i="13" s="1"/>
  <c r="G11" i="14" s="1"/>
  <c r="G11" i="15" s="1"/>
  <c r="F11" i="4"/>
  <c r="F11" i="5" s="1"/>
  <c r="F11" i="6" s="1"/>
  <c r="G10" i="4"/>
  <c r="G10" i="5" s="1"/>
  <c r="G10" i="6" s="1"/>
  <c r="G10" i="7" s="1"/>
  <c r="G10" i="10" s="1"/>
  <c r="G10" i="11" s="1"/>
  <c r="G10" i="12" s="1"/>
  <c r="G10" i="13" s="1"/>
  <c r="G10" i="14" s="1"/>
  <c r="G10" i="15" s="1"/>
  <c r="F10" i="4"/>
  <c r="F10" i="5" s="1"/>
  <c r="F10" i="6" s="1"/>
  <c r="G9" i="4"/>
  <c r="F9"/>
  <c r="F9" i="5" s="1"/>
  <c r="F9" i="6" s="1"/>
  <c r="E55" i="4"/>
  <c r="E54"/>
  <c r="E53"/>
  <c r="E52"/>
  <c r="E51"/>
  <c r="E50"/>
  <c r="E49"/>
  <c r="E48"/>
  <c r="E47"/>
  <c r="E46"/>
  <c r="E45"/>
  <c r="E44"/>
  <c r="E43"/>
  <c r="E42"/>
  <c r="E41"/>
  <c r="E40"/>
  <c r="E26"/>
  <c r="E25"/>
  <c r="E24"/>
  <c r="E23"/>
  <c r="E22"/>
  <c r="E21"/>
  <c r="E20"/>
  <c r="E19"/>
  <c r="E18"/>
  <c r="E17"/>
  <c r="E16"/>
  <c r="E15"/>
  <c r="E14"/>
  <c r="E13"/>
  <c r="E11"/>
  <c r="E10"/>
  <c r="E9"/>
  <c r="E38"/>
  <c r="D56"/>
  <c r="D37"/>
  <c r="D12"/>
  <c r="D8" s="1"/>
  <c r="D29" s="1"/>
  <c r="F39" l="1"/>
  <c r="H39" s="1"/>
  <c r="H24"/>
  <c r="E12" i="10"/>
  <c r="E32" i="12"/>
  <c r="E32" i="14"/>
  <c r="E33" i="6"/>
  <c r="D35" i="14"/>
  <c r="D57" s="1"/>
  <c r="D58" s="1"/>
  <c r="D34" s="1"/>
  <c r="D29"/>
  <c r="D35" i="9"/>
  <c r="D57" s="1"/>
  <c r="D58" s="1"/>
  <c r="D34" s="1"/>
  <c r="D29" i="11"/>
  <c r="D35" s="1"/>
  <c r="D57" s="1"/>
  <c r="D58" s="1"/>
  <c r="D34" s="1"/>
  <c r="D29" i="10"/>
  <c r="D35" s="1"/>
  <c r="D57" s="1"/>
  <c r="D58" s="1"/>
  <c r="D34" s="1"/>
  <c r="D35" i="13"/>
  <c r="D57" s="1"/>
  <c r="D29"/>
  <c r="G31" i="5"/>
  <c r="G31" i="6" s="1"/>
  <c r="G31" i="7" s="1"/>
  <c r="G31" i="8" s="1"/>
  <c r="G31" i="9" s="1"/>
  <c r="G31" i="10" s="1"/>
  <c r="G31" i="11" s="1"/>
  <c r="G31" i="12" s="1"/>
  <c r="G31" i="13" s="1"/>
  <c r="G31" i="14" s="1"/>
  <c r="G31" i="15" s="1"/>
  <c r="D29" i="12"/>
  <c r="D35" s="1"/>
  <c r="D57" s="1"/>
  <c r="D58" s="1"/>
  <c r="D34" s="1"/>
  <c r="D29" i="15"/>
  <c r="D35" s="1"/>
  <c r="D57" s="1"/>
  <c r="D58" s="1"/>
  <c r="D34" s="1"/>
  <c r="E31" i="12"/>
  <c r="E33"/>
  <c r="E32" i="5"/>
  <c r="H41" i="4"/>
  <c r="G32" i="5"/>
  <c r="G32" i="6" s="1"/>
  <c r="G30" i="5"/>
  <c r="G30" i="6" s="1"/>
  <c r="G30" i="7" s="1"/>
  <c r="G30" i="8" s="1"/>
  <c r="G30" i="9" s="1"/>
  <c r="G30" i="10" s="1"/>
  <c r="G30" i="11" s="1"/>
  <c r="G30" i="12" s="1"/>
  <c r="G30" i="13" s="1"/>
  <c r="G30" i="14" s="1"/>
  <c r="G30" i="15" s="1"/>
  <c r="C30" i="14"/>
  <c r="E30" s="1"/>
  <c r="C37"/>
  <c r="C30" i="11"/>
  <c r="E30" s="1"/>
  <c r="C37"/>
  <c r="C30" i="10"/>
  <c r="E30" s="1"/>
  <c r="C37" i="9"/>
  <c r="C30" i="12"/>
  <c r="E30" s="1"/>
  <c r="C37"/>
  <c r="D35" i="8"/>
  <c r="D57" s="1"/>
  <c r="D58" s="1"/>
  <c r="D34" s="1"/>
  <c r="H10" i="4"/>
  <c r="E32" i="7"/>
  <c r="G33"/>
  <c r="G33" i="8" s="1"/>
  <c r="G33" i="9" s="1"/>
  <c r="G33" i="10" s="1"/>
  <c r="G33" i="11" s="1"/>
  <c r="G33" i="12" s="1"/>
  <c r="G33" i="13" s="1"/>
  <c r="G33" i="14" s="1"/>
  <c r="G33" i="15" s="1"/>
  <c r="D35" i="7"/>
  <c r="D57" s="1"/>
  <c r="D58" s="1"/>
  <c r="D35" i="6"/>
  <c r="D57" s="1"/>
  <c r="D58" s="1"/>
  <c r="D35" i="5"/>
  <c r="D57" s="1"/>
  <c r="D58" s="1"/>
  <c r="H42" i="4"/>
  <c r="H50"/>
  <c r="H49"/>
  <c r="D35"/>
  <c r="D57" s="1"/>
  <c r="D58" s="1"/>
  <c r="D34" s="1"/>
  <c r="F12"/>
  <c r="F8" s="1"/>
  <c r="F29" s="1"/>
  <c r="H16"/>
  <c r="H26"/>
  <c r="H38"/>
  <c r="H46"/>
  <c r="H54"/>
  <c r="H45"/>
  <c r="H53"/>
  <c r="C30" i="5"/>
  <c r="E30" s="1"/>
  <c r="E31"/>
  <c r="C37" i="7"/>
  <c r="G56" i="9"/>
  <c r="E12" i="11"/>
  <c r="E8" s="1"/>
  <c r="C30" i="13"/>
  <c r="E30" s="1"/>
  <c r="E31"/>
  <c r="E32"/>
  <c r="E33"/>
  <c r="C37"/>
  <c r="C30" i="15"/>
  <c r="E30" s="1"/>
  <c r="E31"/>
  <c r="E32"/>
  <c r="E33"/>
  <c r="C37"/>
  <c r="H14" i="4"/>
  <c r="H22"/>
  <c r="C37" i="5"/>
  <c r="C30" i="6"/>
  <c r="E30" s="1"/>
  <c r="G32" i="7"/>
  <c r="G32" i="8" s="1"/>
  <c r="G32" i="9" s="1"/>
  <c r="G32" i="10" s="1"/>
  <c r="G32" i="11" s="1"/>
  <c r="G32" i="12" s="1"/>
  <c r="G32" i="13" s="1"/>
  <c r="G32" i="14" s="1"/>
  <c r="G32" i="15" s="1"/>
  <c r="G56" i="11"/>
  <c r="E12" i="9"/>
  <c r="E8" s="1"/>
  <c r="E30"/>
  <c r="E33"/>
  <c r="E31" i="10"/>
  <c r="E32"/>
  <c r="E33"/>
  <c r="E33" i="14"/>
  <c r="E12" i="15"/>
  <c r="E8" s="1"/>
  <c r="G56" i="10"/>
  <c r="G37"/>
  <c r="F56" i="4"/>
  <c r="H18"/>
  <c r="E12" i="6"/>
  <c r="E8" s="1"/>
  <c r="G56" i="8"/>
  <c r="G37"/>
  <c r="G56" i="7"/>
  <c r="H20" i="4"/>
  <c r="G13" i="7"/>
  <c r="G13" i="8" s="1"/>
  <c r="G13" i="9" s="1"/>
  <c r="G12" i="6"/>
  <c r="E12" i="5"/>
  <c r="E8" s="1"/>
  <c r="E39" i="15"/>
  <c r="E37" s="1"/>
  <c r="C8"/>
  <c r="C29" s="1"/>
  <c r="E12" i="14"/>
  <c r="E8" s="1"/>
  <c r="E12" i="13"/>
  <c r="E8" s="1"/>
  <c r="E12" i="12"/>
  <c r="E8" s="1"/>
  <c r="C8" i="11"/>
  <c r="C29" s="1"/>
  <c r="C37" i="10"/>
  <c r="C8"/>
  <c r="C29" s="1"/>
  <c r="E8"/>
  <c r="C8" i="9"/>
  <c r="E32" i="8"/>
  <c r="C37"/>
  <c r="E8"/>
  <c r="E39" i="7"/>
  <c r="E37" s="1"/>
  <c r="E12"/>
  <c r="E8" s="1"/>
  <c r="C37" i="6"/>
  <c r="E39"/>
  <c r="E37" s="1"/>
  <c r="C8"/>
  <c r="C29" s="1"/>
  <c r="E33" i="5"/>
  <c r="E39"/>
  <c r="E56" s="1"/>
  <c r="C8"/>
  <c r="C29" s="1"/>
  <c r="F42" i="6"/>
  <c r="F42" i="7" s="1"/>
  <c r="F42" i="8" s="1"/>
  <c r="H42" i="5"/>
  <c r="F43" i="6"/>
  <c r="F43" i="7" s="1"/>
  <c r="F43" i="8" s="1"/>
  <c r="H43" i="5"/>
  <c r="F44" i="6"/>
  <c r="F44" i="7" s="1"/>
  <c r="F44" i="8" s="1"/>
  <c r="H44" i="5"/>
  <c r="F45" i="6"/>
  <c r="F45" i="7" s="1"/>
  <c r="F45" i="8" s="1"/>
  <c r="H45" i="5"/>
  <c r="F46" i="6"/>
  <c r="F46" i="7" s="1"/>
  <c r="F46" i="8" s="1"/>
  <c r="H46" i="5"/>
  <c r="F47" i="6"/>
  <c r="F47" i="7" s="1"/>
  <c r="F47" i="8" s="1"/>
  <c r="H47" i="5"/>
  <c r="F48" i="6"/>
  <c r="F48" i="7" s="1"/>
  <c r="F48" i="8" s="1"/>
  <c r="H48" i="5"/>
  <c r="F49" i="6"/>
  <c r="F49" i="7" s="1"/>
  <c r="F49" i="8" s="1"/>
  <c r="H49" i="5"/>
  <c r="F50" i="6"/>
  <c r="F50" i="7" s="1"/>
  <c r="F50" i="8" s="1"/>
  <c r="H50" i="5"/>
  <c r="F51" i="6"/>
  <c r="F51" i="7" s="1"/>
  <c r="F51" i="8" s="1"/>
  <c r="H51" i="5"/>
  <c r="F52" i="6"/>
  <c r="F52" i="7" s="1"/>
  <c r="F52" i="8" s="1"/>
  <c r="H52" i="5"/>
  <c r="F53" i="6"/>
  <c r="F53" i="7" s="1"/>
  <c r="F53" i="8" s="1"/>
  <c r="H53" i="5"/>
  <c r="F54" i="6"/>
  <c r="F54" i="7" s="1"/>
  <c r="F54" i="8" s="1"/>
  <c r="H54" i="5"/>
  <c r="F55" i="6"/>
  <c r="F55" i="7" s="1"/>
  <c r="F55" i="8" s="1"/>
  <c r="H55" i="5"/>
  <c r="H42" i="6"/>
  <c r="H43" i="4"/>
  <c r="H44"/>
  <c r="H47"/>
  <c r="H48"/>
  <c r="H51"/>
  <c r="H52"/>
  <c r="H55"/>
  <c r="F41" i="6"/>
  <c r="F41" i="7" s="1"/>
  <c r="H41" i="5"/>
  <c r="F40" i="6"/>
  <c r="F40" i="7" s="1"/>
  <c r="F40" i="8" s="1"/>
  <c r="H40" i="5"/>
  <c r="H40" i="4"/>
  <c r="F39" i="7"/>
  <c r="F38" i="8"/>
  <c r="F37" i="4"/>
  <c r="F26" i="7"/>
  <c r="F26" i="8" s="1"/>
  <c r="H26" i="6"/>
  <c r="H26" i="5"/>
  <c r="F25" i="7"/>
  <c r="F25" i="8" s="1"/>
  <c r="F25" i="9" s="1"/>
  <c r="F25" i="10" s="1"/>
  <c r="F25" i="11" s="1"/>
  <c r="F25" i="12" s="1"/>
  <c r="F25" i="13" s="1"/>
  <c r="F25" i="14" s="1"/>
  <c r="F25" i="15" s="1"/>
  <c r="H25" s="1"/>
  <c r="H25" i="6"/>
  <c r="H25" i="4"/>
  <c r="H25" i="5"/>
  <c r="H24" i="6"/>
  <c r="F24" i="7"/>
  <c r="F24" i="8" s="1"/>
  <c r="H24" i="5"/>
  <c r="F23" i="7"/>
  <c r="F23" i="8" s="1"/>
  <c r="F23" i="9" s="1"/>
  <c r="F23" i="10" s="1"/>
  <c r="F23" i="11" s="1"/>
  <c r="F23" i="12" s="1"/>
  <c r="F23" i="13" s="1"/>
  <c r="F23" i="14" s="1"/>
  <c r="F23" i="15" s="1"/>
  <c r="H23" s="1"/>
  <c r="H23" i="6"/>
  <c r="H23" i="4"/>
  <c r="H23" i="5"/>
  <c r="F22" i="7"/>
  <c r="F22" i="8" s="1"/>
  <c r="H22" i="6"/>
  <c r="H22" i="5"/>
  <c r="F21" i="7"/>
  <c r="F21" i="8" s="1"/>
  <c r="F21" i="9" s="1"/>
  <c r="F21" i="10" s="1"/>
  <c r="F21" i="11" s="1"/>
  <c r="F21" i="12" s="1"/>
  <c r="F21" i="13" s="1"/>
  <c r="F21" i="14" s="1"/>
  <c r="F21" i="15" s="1"/>
  <c r="H21" s="1"/>
  <c r="H21" i="6"/>
  <c r="H21" i="4"/>
  <c r="H21" i="5"/>
  <c r="F20" i="8"/>
  <c r="H20" i="6"/>
  <c r="H20" i="5"/>
  <c r="F19" i="7"/>
  <c r="F19" i="8" s="1"/>
  <c r="F19" i="9" s="1"/>
  <c r="F19" i="10" s="1"/>
  <c r="F19" i="11" s="1"/>
  <c r="F19" i="12" s="1"/>
  <c r="F19" i="13" s="1"/>
  <c r="F19" i="14" s="1"/>
  <c r="F19" i="15" s="1"/>
  <c r="H19" s="1"/>
  <c r="H19" i="6"/>
  <c r="H19" i="4"/>
  <c r="H19" i="5"/>
  <c r="F18" i="7"/>
  <c r="F18" i="8" s="1"/>
  <c r="H18" i="6"/>
  <c r="H18" i="5"/>
  <c r="H17" i="6"/>
  <c r="F17" i="7"/>
  <c r="F17" i="8" s="1"/>
  <c r="F17" i="9" s="1"/>
  <c r="F17" i="10" s="1"/>
  <c r="F17" i="11" s="1"/>
  <c r="F17" i="12" s="1"/>
  <c r="F17" i="13" s="1"/>
  <c r="F17" i="14" s="1"/>
  <c r="F17" i="15" s="1"/>
  <c r="H17" s="1"/>
  <c r="H17" i="4"/>
  <c r="H17" i="5"/>
  <c r="F16" i="7"/>
  <c r="F16" i="8" s="1"/>
  <c r="H16" i="6"/>
  <c r="H16" i="5"/>
  <c r="H15" i="6"/>
  <c r="F15" i="7"/>
  <c r="F15" i="8" s="1"/>
  <c r="F15" i="9" s="1"/>
  <c r="F15" i="10" s="1"/>
  <c r="F15" i="11" s="1"/>
  <c r="F15" i="12" s="1"/>
  <c r="F15" i="13" s="1"/>
  <c r="F15" i="14" s="1"/>
  <c r="F15" i="15" s="1"/>
  <c r="H15" s="1"/>
  <c r="H15" i="4"/>
  <c r="H15" i="5"/>
  <c r="F14" i="7"/>
  <c r="F14" i="8" s="1"/>
  <c r="H14" i="6"/>
  <c r="H14" i="5"/>
  <c r="F13" i="6"/>
  <c r="F12" i="5"/>
  <c r="F8" s="1"/>
  <c r="F29" s="1"/>
  <c r="H13" i="4"/>
  <c r="H13" i="5"/>
  <c r="F11" i="7"/>
  <c r="H11" i="6"/>
  <c r="H11" i="5"/>
  <c r="H11" i="4"/>
  <c r="F10" i="7"/>
  <c r="H10" i="6"/>
  <c r="H10" i="5"/>
  <c r="F9" i="7"/>
  <c r="F9" i="8" s="1"/>
  <c r="F9" i="9" s="1"/>
  <c r="F9" i="10" s="1"/>
  <c r="F9" i="11" s="1"/>
  <c r="F9" i="12" s="1"/>
  <c r="F9" i="13" s="1"/>
  <c r="F9" i="14" s="1"/>
  <c r="F9" i="15" s="1"/>
  <c r="E39" i="14"/>
  <c r="E37" s="1"/>
  <c r="G37" i="13"/>
  <c r="D58"/>
  <c r="D34" s="1"/>
  <c r="E39"/>
  <c r="E37" s="1"/>
  <c r="G37" i="12"/>
  <c r="E39"/>
  <c r="E37" s="1"/>
  <c r="G37" i="11"/>
  <c r="E39"/>
  <c r="E37" s="1"/>
  <c r="E39" i="10"/>
  <c r="E37" s="1"/>
  <c r="G37" i="9"/>
  <c r="E39"/>
  <c r="E37" s="1"/>
  <c r="E32" i="6"/>
  <c r="C30" i="8"/>
  <c r="E39"/>
  <c r="E37" s="1"/>
  <c r="G37" i="7"/>
  <c r="G12"/>
  <c r="C30"/>
  <c r="H38"/>
  <c r="G56" i="4"/>
  <c r="G12" i="5"/>
  <c r="H9" i="4"/>
  <c r="G9" i="5"/>
  <c r="G9" i="6" s="1"/>
  <c r="G9" i="7" s="1"/>
  <c r="G9" i="8" s="1"/>
  <c r="G9" i="10" s="1"/>
  <c r="G9" i="11" s="1"/>
  <c r="G9" i="12" s="1"/>
  <c r="G9" i="13" s="1"/>
  <c r="G9" i="14" s="1"/>
  <c r="G9" i="15" s="1"/>
  <c r="G37" i="6"/>
  <c r="H38"/>
  <c r="F39"/>
  <c r="G37" i="5"/>
  <c r="H38"/>
  <c r="F39"/>
  <c r="G37" i="4"/>
  <c r="G12"/>
  <c r="H21" i="8" l="1"/>
  <c r="C29" i="9"/>
  <c r="E29" s="1"/>
  <c r="D28" i="4"/>
  <c r="G34"/>
  <c r="H40" i="6"/>
  <c r="H12" i="4"/>
  <c r="H8" s="1"/>
  <c r="H12" i="5"/>
  <c r="D59" i="10"/>
  <c r="D60" s="1"/>
  <c r="H25" i="8"/>
  <c r="H15" i="7"/>
  <c r="H15" i="8"/>
  <c r="H24" i="7"/>
  <c r="G12" i="8"/>
  <c r="G8" s="1"/>
  <c r="G29" s="1"/>
  <c r="H17" i="7"/>
  <c r="H19" i="8"/>
  <c r="H23"/>
  <c r="H21" i="13"/>
  <c r="H23" i="12"/>
  <c r="H19"/>
  <c r="H21" i="10"/>
  <c r="H23" i="13"/>
  <c r="H19"/>
  <c r="H21" i="12"/>
  <c r="H23" i="10"/>
  <c r="H9" i="15"/>
  <c r="H55" i="8"/>
  <c r="F55" i="9"/>
  <c r="H53" i="8"/>
  <c r="F53" i="9"/>
  <c r="H51" i="8"/>
  <c r="F51" i="9"/>
  <c r="H49" i="8"/>
  <c r="F49" i="9"/>
  <c r="H47" i="8"/>
  <c r="F47" i="9"/>
  <c r="H46" i="8"/>
  <c r="F46" i="9"/>
  <c r="H45" i="8"/>
  <c r="F45" i="9"/>
  <c r="H44" i="8"/>
  <c r="F44" i="9"/>
  <c r="H42" i="8"/>
  <c r="F42" i="9"/>
  <c r="H40" i="8"/>
  <c r="F40" i="9"/>
  <c r="H41" i="6"/>
  <c r="H54" i="8"/>
  <c r="F54" i="9"/>
  <c r="H52" i="8"/>
  <c r="F52" i="9"/>
  <c r="H50" i="8"/>
  <c r="F50" i="9"/>
  <c r="H48" i="8"/>
  <c r="F48" i="9"/>
  <c r="H43" i="8"/>
  <c r="F43" i="9"/>
  <c r="F39" i="8"/>
  <c r="F38" i="9"/>
  <c r="H14" i="8"/>
  <c r="F14" i="9"/>
  <c r="H17" i="8"/>
  <c r="H18"/>
  <c r="F18" i="9"/>
  <c r="H22" i="8"/>
  <c r="F22" i="9"/>
  <c r="H24" i="8"/>
  <c r="F24" i="9"/>
  <c r="H16" i="8"/>
  <c r="F16" i="9"/>
  <c r="H26" i="8"/>
  <c r="F26" i="9"/>
  <c r="H25" i="14"/>
  <c r="H23"/>
  <c r="H21"/>
  <c r="H19"/>
  <c r="H17"/>
  <c r="H15"/>
  <c r="H25" i="11"/>
  <c r="H23"/>
  <c r="H21"/>
  <c r="H19"/>
  <c r="H25" i="9"/>
  <c r="H23"/>
  <c r="H21"/>
  <c r="H17"/>
  <c r="H15"/>
  <c r="H20" i="8"/>
  <c r="F20" i="9"/>
  <c r="H25" i="13"/>
  <c r="H17"/>
  <c r="H15"/>
  <c r="H25" i="12"/>
  <c r="H17"/>
  <c r="H15"/>
  <c r="G13" i="10"/>
  <c r="G12" i="9"/>
  <c r="G8" s="1"/>
  <c r="G29" s="1"/>
  <c r="H19"/>
  <c r="H15" i="10"/>
  <c r="H17"/>
  <c r="H19"/>
  <c r="H25"/>
  <c r="H17" i="11"/>
  <c r="H15"/>
  <c r="H9" i="9"/>
  <c r="H9" i="10"/>
  <c r="H9" i="12"/>
  <c r="H9" i="13"/>
  <c r="H9" i="14"/>
  <c r="H9" i="11"/>
  <c r="D59" i="14"/>
  <c r="D60" s="1"/>
  <c r="H52" i="7"/>
  <c r="G56" i="12"/>
  <c r="D59" i="11"/>
  <c r="D60" s="1"/>
  <c r="H48" i="7"/>
  <c r="G56" i="13"/>
  <c r="D28" i="8"/>
  <c r="D59"/>
  <c r="D60" s="1"/>
  <c r="H9"/>
  <c r="C35" i="6"/>
  <c r="C57" s="1"/>
  <c r="C58" s="1"/>
  <c r="C34" s="1"/>
  <c r="D59"/>
  <c r="D60" s="1"/>
  <c r="D34"/>
  <c r="D59" i="7"/>
  <c r="D60" s="1"/>
  <c r="D34"/>
  <c r="E37" i="5"/>
  <c r="H56" i="4"/>
  <c r="H37"/>
  <c r="D59"/>
  <c r="D60" s="1"/>
  <c r="G8"/>
  <c r="G29" s="1"/>
  <c r="D59" i="5"/>
  <c r="D60" s="1"/>
  <c r="D34"/>
  <c r="H9"/>
  <c r="H9" i="6"/>
  <c r="H9" i="7"/>
  <c r="G8" i="6"/>
  <c r="G29" s="1"/>
  <c r="G8" i="7"/>
  <c r="G29" s="1"/>
  <c r="E56" i="15"/>
  <c r="E56" i="14"/>
  <c r="E56" i="13"/>
  <c r="E30" i="8"/>
  <c r="C35"/>
  <c r="C57" s="1"/>
  <c r="C58" s="1"/>
  <c r="C34" s="1"/>
  <c r="H45" i="7"/>
  <c r="E30"/>
  <c r="C35"/>
  <c r="C57" s="1"/>
  <c r="C58" s="1"/>
  <c r="C34" s="1"/>
  <c r="H54" i="6"/>
  <c r="H50"/>
  <c r="H46" i="7"/>
  <c r="H46" i="6"/>
  <c r="H44" i="7"/>
  <c r="H44" i="6"/>
  <c r="H43" i="7"/>
  <c r="H42"/>
  <c r="H26"/>
  <c r="H54"/>
  <c r="H50"/>
  <c r="H52" i="6"/>
  <c r="H48"/>
  <c r="H38" i="8"/>
  <c r="H18" i="7"/>
  <c r="F56"/>
  <c r="H55"/>
  <c r="H53"/>
  <c r="H51"/>
  <c r="H49"/>
  <c r="H47"/>
  <c r="H55" i="6"/>
  <c r="H53"/>
  <c r="H51"/>
  <c r="H49"/>
  <c r="H47"/>
  <c r="H45"/>
  <c r="H43"/>
  <c r="F41" i="8"/>
  <c r="F41" i="9" s="1"/>
  <c r="H41" i="7"/>
  <c r="H40"/>
  <c r="F37" i="5"/>
  <c r="H39"/>
  <c r="H37" s="1"/>
  <c r="F37" i="6"/>
  <c r="H39"/>
  <c r="F37" i="7"/>
  <c r="H39"/>
  <c r="H25"/>
  <c r="H23"/>
  <c r="H22"/>
  <c r="H21"/>
  <c r="H20"/>
  <c r="H19"/>
  <c r="H16"/>
  <c r="H14"/>
  <c r="F13"/>
  <c r="H13" i="6"/>
  <c r="F12"/>
  <c r="H11" i="7"/>
  <c r="F11" i="8"/>
  <c r="F10"/>
  <c r="F10" i="9" s="1"/>
  <c r="H10" i="7"/>
  <c r="E29" i="15"/>
  <c r="C35"/>
  <c r="C57" s="1"/>
  <c r="D28"/>
  <c r="D59"/>
  <c r="D60" s="1"/>
  <c r="E29" i="14"/>
  <c r="C35"/>
  <c r="C57" s="1"/>
  <c r="D28"/>
  <c r="E29" i="13"/>
  <c r="D28"/>
  <c r="C35"/>
  <c r="C57" s="1"/>
  <c r="D59"/>
  <c r="D60" s="1"/>
  <c r="D59" i="12"/>
  <c r="D60" s="1"/>
  <c r="E29"/>
  <c r="E56"/>
  <c r="D28"/>
  <c r="C35"/>
  <c r="C57" s="1"/>
  <c r="E29" i="11"/>
  <c r="C35"/>
  <c r="C57" s="1"/>
  <c r="D28"/>
  <c r="E56"/>
  <c r="E29" i="10"/>
  <c r="C35"/>
  <c r="C57" s="1"/>
  <c r="D28"/>
  <c r="E56"/>
  <c r="D28" i="9"/>
  <c r="E56"/>
  <c r="D59"/>
  <c r="D60" s="1"/>
  <c r="E29" i="8"/>
  <c r="E56"/>
  <c r="E56" i="7"/>
  <c r="E29"/>
  <c r="G8" i="5"/>
  <c r="G29" s="1"/>
  <c r="G56" i="6"/>
  <c r="E29"/>
  <c r="E56"/>
  <c r="F56"/>
  <c r="F56" i="5"/>
  <c r="G56"/>
  <c r="E29"/>
  <c r="C35"/>
  <c r="C57" s="1"/>
  <c r="C35" i="9" l="1"/>
  <c r="C57" s="1"/>
  <c r="C58" s="1"/>
  <c r="C34" s="1"/>
  <c r="C28" s="1"/>
  <c r="H8" i="5"/>
  <c r="F41" i="10"/>
  <c r="H41" i="9"/>
  <c r="F43" i="10"/>
  <c r="H43" i="9"/>
  <c r="F48" i="10"/>
  <c r="H48" i="9"/>
  <c r="F50" i="10"/>
  <c r="H50" i="9"/>
  <c r="F54" i="10"/>
  <c r="H54" i="9"/>
  <c r="F56" i="8"/>
  <c r="F40" i="10"/>
  <c r="H40" i="9"/>
  <c r="F42" i="10"/>
  <c r="H42" i="9"/>
  <c r="F44" i="10"/>
  <c r="H44" i="9"/>
  <c r="F45" i="10"/>
  <c r="H45" i="9"/>
  <c r="F46" i="10"/>
  <c r="H46" i="9"/>
  <c r="F47" i="10"/>
  <c r="H47" i="9"/>
  <c r="F49" i="10"/>
  <c r="H49" i="9"/>
  <c r="F51" i="10"/>
  <c r="H51" i="9"/>
  <c r="F53" i="10"/>
  <c r="H53" i="9"/>
  <c r="F55" i="10"/>
  <c r="H55" i="9"/>
  <c r="F52" i="10"/>
  <c r="H52" i="9"/>
  <c r="F39"/>
  <c r="F56" s="1"/>
  <c r="H39" i="8"/>
  <c r="F38" i="10"/>
  <c r="H38" i="9"/>
  <c r="G13" i="11"/>
  <c r="G12" i="10"/>
  <c r="G8" s="1"/>
  <c r="G29" s="1"/>
  <c r="F20"/>
  <c r="H20" i="9"/>
  <c r="F14" i="10"/>
  <c r="H14" i="9"/>
  <c r="F26" i="10"/>
  <c r="H26" i="9"/>
  <c r="F16" i="10"/>
  <c r="H16" i="9"/>
  <c r="F24" i="10"/>
  <c r="H24" i="9"/>
  <c r="F22" i="10"/>
  <c r="H22" i="9"/>
  <c r="F18" i="10"/>
  <c r="H18" i="9"/>
  <c r="G35" i="5"/>
  <c r="G57" s="1"/>
  <c r="H11" i="8"/>
  <c r="F11" i="9"/>
  <c r="G35" i="7"/>
  <c r="G57" s="1"/>
  <c r="G58" s="1"/>
  <c r="G59" s="1"/>
  <c r="G60" s="1"/>
  <c r="G28" i="4"/>
  <c r="G35" i="6"/>
  <c r="G57" s="1"/>
  <c r="G58" s="1"/>
  <c r="G59" s="1"/>
  <c r="G60" s="1"/>
  <c r="F10" i="10"/>
  <c r="H10" i="9"/>
  <c r="G35" i="8"/>
  <c r="G57" s="1"/>
  <c r="G58" s="1"/>
  <c r="G59" s="1"/>
  <c r="G60" s="1"/>
  <c r="G56" i="14"/>
  <c r="G37"/>
  <c r="D28" i="6"/>
  <c r="E34"/>
  <c r="E28" s="1"/>
  <c r="D28" i="7"/>
  <c r="H56" i="5"/>
  <c r="H56" i="6"/>
  <c r="G34" i="5"/>
  <c r="G28" s="1"/>
  <c r="D28"/>
  <c r="E34" i="8"/>
  <c r="E28" s="1"/>
  <c r="C28"/>
  <c r="C59"/>
  <c r="C60" s="1"/>
  <c r="E34" i="7"/>
  <c r="E28" s="1"/>
  <c r="C28" i="6"/>
  <c r="H37"/>
  <c r="C59"/>
  <c r="C60" s="1"/>
  <c r="H56" i="7"/>
  <c r="H41" i="8"/>
  <c r="F37"/>
  <c r="H12" i="6"/>
  <c r="H8" s="1"/>
  <c r="F8"/>
  <c r="F29" s="1"/>
  <c r="F13" i="8"/>
  <c r="F13" i="9" s="1"/>
  <c r="F12" i="7"/>
  <c r="H13"/>
  <c r="H10" i="8"/>
  <c r="C58" i="15"/>
  <c r="C34" s="1"/>
  <c r="E35"/>
  <c r="E57" s="1"/>
  <c r="C58" i="14"/>
  <c r="C34" s="1"/>
  <c r="E35"/>
  <c r="E57" s="1"/>
  <c r="C58" i="13"/>
  <c r="C34" s="1"/>
  <c r="E35"/>
  <c r="E57" s="1"/>
  <c r="C58" i="12"/>
  <c r="C34" s="1"/>
  <c r="E35"/>
  <c r="E57" s="1"/>
  <c r="C58" i="11"/>
  <c r="C34" s="1"/>
  <c r="E35"/>
  <c r="E57" s="1"/>
  <c r="C58" i="10"/>
  <c r="C34" s="1"/>
  <c r="E35"/>
  <c r="E57" s="1"/>
  <c r="E35" i="9"/>
  <c r="E57" s="1"/>
  <c r="E35" i="8"/>
  <c r="E57" s="1"/>
  <c r="E35" i="7"/>
  <c r="E57" s="1"/>
  <c r="H37"/>
  <c r="C28"/>
  <c r="C59"/>
  <c r="C60" s="1"/>
  <c r="E35" i="6"/>
  <c r="E57" s="1"/>
  <c r="C58" i="5"/>
  <c r="C34" s="1"/>
  <c r="E35"/>
  <c r="E57" s="1"/>
  <c r="E34" i="9" l="1"/>
  <c r="E28" s="1"/>
  <c r="C59"/>
  <c r="C60" s="1"/>
  <c r="F54" i="11"/>
  <c r="H54" i="10"/>
  <c r="F50" i="11"/>
  <c r="H50" i="10"/>
  <c r="F48" i="11"/>
  <c r="H48" i="10"/>
  <c r="F43" i="11"/>
  <c r="H43" i="10"/>
  <c r="F41" i="11"/>
  <c r="H41" i="10"/>
  <c r="F52" i="11"/>
  <c r="H52" i="10"/>
  <c r="F55" i="11"/>
  <c r="H55" i="10"/>
  <c r="F53" i="11"/>
  <c r="H53" i="10"/>
  <c r="F51" i="11"/>
  <c r="H51" i="10"/>
  <c r="F49" i="11"/>
  <c r="H49" i="10"/>
  <c r="F47" i="11"/>
  <c r="H47" i="10"/>
  <c r="F46" i="11"/>
  <c r="H46" i="10"/>
  <c r="F45" i="11"/>
  <c r="H45" i="10"/>
  <c r="F44" i="11"/>
  <c r="H44" i="10"/>
  <c r="F42" i="11"/>
  <c r="H42" i="10"/>
  <c r="F40" i="11"/>
  <c r="H40" i="10"/>
  <c r="F38" i="11"/>
  <c r="H38" i="10"/>
  <c r="F39"/>
  <c r="F56" s="1"/>
  <c r="H39" i="9"/>
  <c r="H56" s="1"/>
  <c r="F37"/>
  <c r="G58" i="5"/>
  <c r="G59" s="1"/>
  <c r="G60" s="1"/>
  <c r="G13" i="12"/>
  <c r="G12" i="11"/>
  <c r="G35" i="9"/>
  <c r="G57" s="1"/>
  <c r="G58" s="1"/>
  <c r="G59" s="1"/>
  <c r="G60" s="1"/>
  <c r="F18" i="11"/>
  <c r="H18" i="10"/>
  <c r="F22" i="11"/>
  <c r="H22" i="10"/>
  <c r="F24" i="11"/>
  <c r="H24" i="10"/>
  <c r="F16" i="11"/>
  <c r="H16" i="10"/>
  <c r="F26" i="11"/>
  <c r="H26" i="10"/>
  <c r="F14" i="11"/>
  <c r="H14" i="10"/>
  <c r="F20" i="11"/>
  <c r="H20" i="10"/>
  <c r="F13"/>
  <c r="F12" i="9"/>
  <c r="H12" s="1"/>
  <c r="H13"/>
  <c r="F10" i="11"/>
  <c r="H10" i="10"/>
  <c r="F11"/>
  <c r="H11" i="9"/>
  <c r="G35" i="10"/>
  <c r="G57" s="1"/>
  <c r="G58" s="1"/>
  <c r="G59" s="1"/>
  <c r="G60" s="1"/>
  <c r="G35" i="4"/>
  <c r="G57" s="1"/>
  <c r="G58" s="1"/>
  <c r="G59" s="1"/>
  <c r="G60" s="1"/>
  <c r="G37" i="15"/>
  <c r="G56"/>
  <c r="G34" i="6"/>
  <c r="C59" i="12"/>
  <c r="C60" s="1"/>
  <c r="C59" i="15"/>
  <c r="C60" s="1"/>
  <c r="C59" i="13"/>
  <c r="C60" s="1"/>
  <c r="C59" i="11"/>
  <c r="C60" s="1"/>
  <c r="C59" i="10"/>
  <c r="C60" s="1"/>
  <c r="H56" i="8"/>
  <c r="H37"/>
  <c r="F12"/>
  <c r="H13"/>
  <c r="H12" i="7"/>
  <c r="H8" s="1"/>
  <c r="F8"/>
  <c r="F29" s="1"/>
  <c r="E58" i="15"/>
  <c r="E59" s="1"/>
  <c r="E60" s="1"/>
  <c r="C28"/>
  <c r="E34"/>
  <c r="E28" s="1"/>
  <c r="E58" i="14"/>
  <c r="E59" s="1"/>
  <c r="E60" s="1"/>
  <c r="C28"/>
  <c r="E34"/>
  <c r="E28" s="1"/>
  <c r="C59"/>
  <c r="C60" s="1"/>
  <c r="E58" i="13"/>
  <c r="E59" s="1"/>
  <c r="E60" s="1"/>
  <c r="C28"/>
  <c r="E34"/>
  <c r="E28" s="1"/>
  <c r="E58" i="12"/>
  <c r="E59" s="1"/>
  <c r="E60" s="1"/>
  <c r="C28"/>
  <c r="E34"/>
  <c r="E28" s="1"/>
  <c r="E58" i="11"/>
  <c r="E59" s="1"/>
  <c r="E60" s="1"/>
  <c r="C28"/>
  <c r="E34"/>
  <c r="E28" s="1"/>
  <c r="E58" i="10"/>
  <c r="E59" s="1"/>
  <c r="E60" s="1"/>
  <c r="C28"/>
  <c r="E34"/>
  <c r="E28" s="1"/>
  <c r="E58" i="9"/>
  <c r="E59" s="1"/>
  <c r="E60" s="1"/>
  <c r="E58" i="8"/>
  <c r="E59" s="1"/>
  <c r="E60" s="1"/>
  <c r="E58" i="7"/>
  <c r="E59" s="1"/>
  <c r="E60" s="1"/>
  <c r="C59" i="5"/>
  <c r="C60" s="1"/>
  <c r="E58" i="6"/>
  <c r="E59" s="1"/>
  <c r="E60" s="1"/>
  <c r="E58" i="5"/>
  <c r="E59" s="1"/>
  <c r="E60" s="1"/>
  <c r="E34"/>
  <c r="E28" s="1"/>
  <c r="C28"/>
  <c r="F8" i="9" l="1"/>
  <c r="F29" s="1"/>
  <c r="H37"/>
  <c r="H8"/>
  <c r="F40" i="12"/>
  <c r="H40" i="11"/>
  <c r="F42" i="12"/>
  <c r="H42" i="11"/>
  <c r="F44" i="12"/>
  <c r="H44" i="11"/>
  <c r="F45" i="12"/>
  <c r="H45" i="11"/>
  <c r="F46" i="12"/>
  <c r="H46" i="11"/>
  <c r="F47" i="12"/>
  <c r="H47" i="11"/>
  <c r="F49" i="12"/>
  <c r="H49" i="11"/>
  <c r="F51" i="12"/>
  <c r="H51" i="11"/>
  <c r="F53" i="12"/>
  <c r="H53" i="11"/>
  <c r="F55" i="12"/>
  <c r="H55" i="11"/>
  <c r="F52" i="12"/>
  <c r="H52" i="11"/>
  <c r="F41" i="12"/>
  <c r="H41" i="11"/>
  <c r="F43" i="12"/>
  <c r="H43" i="11"/>
  <c r="F48" i="12"/>
  <c r="H48" i="11"/>
  <c r="F50" i="12"/>
  <c r="H50" i="11"/>
  <c r="F54" i="12"/>
  <c r="H54" i="11"/>
  <c r="F37" i="10"/>
  <c r="F39" i="11"/>
  <c r="F37" s="1"/>
  <c r="H39" i="10"/>
  <c r="H37" s="1"/>
  <c r="F38" i="12"/>
  <c r="H38" i="11"/>
  <c r="F56"/>
  <c r="F13"/>
  <c r="F12" i="10"/>
  <c r="H13"/>
  <c r="F20" i="12"/>
  <c r="H20" i="11"/>
  <c r="F14" i="12"/>
  <c r="H14" i="11"/>
  <c r="F26" i="12"/>
  <c r="H26" i="11"/>
  <c r="F16" i="12"/>
  <c r="H16" i="11"/>
  <c r="F22" i="12"/>
  <c r="H22" i="11"/>
  <c r="F18" i="12"/>
  <c r="H18" i="11"/>
  <c r="G13" i="13"/>
  <c r="G12" i="12"/>
  <c r="G8" i="11"/>
  <c r="G29" s="1"/>
  <c r="F24" i="12"/>
  <c r="H24" i="11"/>
  <c r="F11"/>
  <c r="H11" i="10"/>
  <c r="F10" i="12"/>
  <c r="H10" i="11"/>
  <c r="G28" i="6"/>
  <c r="G34" i="7"/>
  <c r="H12" i="8"/>
  <c r="H8" s="1"/>
  <c r="F8"/>
  <c r="F29" s="1"/>
  <c r="C33" i="4"/>
  <c r="C32"/>
  <c r="C31"/>
  <c r="C12"/>
  <c r="E33" l="1"/>
  <c r="F33"/>
  <c r="E32"/>
  <c r="F32"/>
  <c r="E31"/>
  <c r="F31"/>
  <c r="G35" i="11"/>
  <c r="G57" s="1"/>
  <c r="G58" s="1"/>
  <c r="G59" s="1"/>
  <c r="G60" s="1"/>
  <c r="F35" i="9"/>
  <c r="F57" s="1"/>
  <c r="F58" s="1"/>
  <c r="F59" s="1"/>
  <c r="F60" s="1"/>
  <c r="F54" i="13"/>
  <c r="H54" i="12"/>
  <c r="F43" i="13"/>
  <c r="H43" i="12"/>
  <c r="F50" i="13"/>
  <c r="H50" i="12"/>
  <c r="F48" i="13"/>
  <c r="H48" i="12"/>
  <c r="F41" i="13"/>
  <c r="H41" i="12"/>
  <c r="F52" i="13"/>
  <c r="H52" i="12"/>
  <c r="F55" i="13"/>
  <c r="H55" i="12"/>
  <c r="F53" i="13"/>
  <c r="H53" i="12"/>
  <c r="F51" i="13"/>
  <c r="H51" i="12"/>
  <c r="F49" i="13"/>
  <c r="H49" i="12"/>
  <c r="F47" i="13"/>
  <c r="H47" i="12"/>
  <c r="F46" i="13"/>
  <c r="H46" i="12"/>
  <c r="F45" i="13"/>
  <c r="H45" i="12"/>
  <c r="F44" i="13"/>
  <c r="H44" i="12"/>
  <c r="F42" i="13"/>
  <c r="H42" i="12"/>
  <c r="F40" i="13"/>
  <c r="H40" i="12"/>
  <c r="H56" i="10"/>
  <c r="F38" i="13"/>
  <c r="H38" i="12"/>
  <c r="F39"/>
  <c r="H39" i="11"/>
  <c r="H56" s="1"/>
  <c r="F13" i="12"/>
  <c r="F12" i="11"/>
  <c r="H13"/>
  <c r="G8" i="12"/>
  <c r="G29" s="1"/>
  <c r="G13" i="14"/>
  <c r="G12" i="13"/>
  <c r="G8" s="1"/>
  <c r="G29" s="1"/>
  <c r="F18"/>
  <c r="H18" i="12"/>
  <c r="F22" i="13"/>
  <c r="H22" i="12"/>
  <c r="F16" i="13"/>
  <c r="H16" i="12"/>
  <c r="F26" i="13"/>
  <c r="H26" i="12"/>
  <c r="F14" i="13"/>
  <c r="H14" i="12"/>
  <c r="F20" i="13"/>
  <c r="H20" i="12"/>
  <c r="H12" i="10"/>
  <c r="H8" s="1"/>
  <c r="F8"/>
  <c r="F29" s="1"/>
  <c r="F24" i="13"/>
  <c r="H24" i="12"/>
  <c r="F10" i="13"/>
  <c r="H10" i="12"/>
  <c r="F11"/>
  <c r="H11" i="11"/>
  <c r="H29" i="9"/>
  <c r="H35" s="1"/>
  <c r="H57" s="1"/>
  <c r="H58" s="1"/>
  <c r="H59" s="1"/>
  <c r="H60" s="1"/>
  <c r="G34" i="8"/>
  <c r="G34" i="9" s="1"/>
  <c r="G34" i="10" s="1"/>
  <c r="G34" i="11" s="1"/>
  <c r="G28" i="7"/>
  <c r="C56" i="4"/>
  <c r="E39"/>
  <c r="C8"/>
  <c r="C29" s="1"/>
  <c r="E12"/>
  <c r="E8" s="1"/>
  <c r="C30"/>
  <c r="C37"/>
  <c r="A6" i="3"/>
  <c r="G35" i="13" l="1"/>
  <c r="G57" s="1"/>
  <c r="G58" s="1"/>
  <c r="G59" s="1"/>
  <c r="G60" s="1"/>
  <c r="H33" i="4"/>
  <c r="F33" i="5"/>
  <c r="H32" i="4"/>
  <c r="F32" i="5"/>
  <c r="H31" i="4"/>
  <c r="F31" i="5"/>
  <c r="E30" i="4"/>
  <c r="F30"/>
  <c r="G35" i="12"/>
  <c r="G57" s="1"/>
  <c r="G58" s="1"/>
  <c r="G59" s="1"/>
  <c r="G60" s="1"/>
  <c r="G34"/>
  <c r="G28" i="11"/>
  <c r="F40" i="14"/>
  <c r="H40" i="13"/>
  <c r="F42" i="14"/>
  <c r="H42" i="13"/>
  <c r="F44" i="14"/>
  <c r="H44" i="13"/>
  <c r="F45" i="14"/>
  <c r="H45" i="13"/>
  <c r="F46" i="14"/>
  <c r="H46" i="13"/>
  <c r="F47" i="14"/>
  <c r="H47" i="13"/>
  <c r="F49" i="14"/>
  <c r="H49" i="13"/>
  <c r="F51" i="14"/>
  <c r="H51" i="13"/>
  <c r="F53" i="14"/>
  <c r="H53" i="13"/>
  <c r="F55" i="14"/>
  <c r="H55" i="13"/>
  <c r="F52" i="14"/>
  <c r="H52" i="13"/>
  <c r="F41" i="14"/>
  <c r="H41" i="13"/>
  <c r="F48" i="14"/>
  <c r="H48" i="13"/>
  <c r="F50" i="14"/>
  <c r="H50" i="13"/>
  <c r="F43" i="14"/>
  <c r="H43" i="13"/>
  <c r="F54" i="14"/>
  <c r="H54" i="13"/>
  <c r="H37" i="11"/>
  <c r="F39" i="13"/>
  <c r="F56" s="1"/>
  <c r="H39" i="12"/>
  <c r="H56" s="1"/>
  <c r="F56"/>
  <c r="F38" i="14"/>
  <c r="H38" i="13"/>
  <c r="F37" i="12"/>
  <c r="G13" i="15"/>
  <c r="G12" i="14"/>
  <c r="F8" i="11"/>
  <c r="F29" s="1"/>
  <c r="H12"/>
  <c r="H8" s="1"/>
  <c r="F24" i="14"/>
  <c r="H24" i="13"/>
  <c r="F20" i="14"/>
  <c r="H20" i="13"/>
  <c r="F14" i="14"/>
  <c r="H14" i="13"/>
  <c r="F26" i="14"/>
  <c r="H26" i="13"/>
  <c r="F16" i="14"/>
  <c r="H16" i="13"/>
  <c r="F22" i="14"/>
  <c r="H22" i="13"/>
  <c r="F18" i="14"/>
  <c r="H18" i="13"/>
  <c r="F13"/>
  <c r="F12" i="12"/>
  <c r="H12" s="1"/>
  <c r="H13"/>
  <c r="H29" i="10"/>
  <c r="H35" s="1"/>
  <c r="H57" s="1"/>
  <c r="H58" s="1"/>
  <c r="H59" s="1"/>
  <c r="H60" s="1"/>
  <c r="F35"/>
  <c r="F57" s="1"/>
  <c r="F58" s="1"/>
  <c r="F59" s="1"/>
  <c r="F60" s="1"/>
  <c r="F11" i="13"/>
  <c r="H11" i="12"/>
  <c r="F10" i="14"/>
  <c r="H10" i="13"/>
  <c r="G28" i="9"/>
  <c r="E29" i="4"/>
  <c r="E35" s="1"/>
  <c r="G28" i="8"/>
  <c r="E37" i="4"/>
  <c r="E56"/>
  <c r="C35"/>
  <c r="C57" s="1"/>
  <c r="N45" i="1"/>
  <c r="J45"/>
  <c r="F45"/>
  <c r="R45"/>
  <c r="Q49" i="3"/>
  <c r="P49"/>
  <c r="O49"/>
  <c r="M49"/>
  <c r="L49"/>
  <c r="K49"/>
  <c r="I49"/>
  <c r="H49"/>
  <c r="G49"/>
  <c r="E49"/>
  <c r="D49"/>
  <c r="C49"/>
  <c r="F33" i="6" l="1"/>
  <c r="H33" i="5"/>
  <c r="F32" i="6"/>
  <c r="H32" i="5"/>
  <c r="F31" i="6"/>
  <c r="H31" i="5"/>
  <c r="H37" i="12"/>
  <c r="H30" i="4"/>
  <c r="F30" i="5"/>
  <c r="H8" i="12"/>
  <c r="F8"/>
  <c r="F29" s="1"/>
  <c r="G34" i="13"/>
  <c r="G28" i="12"/>
  <c r="F54" i="15"/>
  <c r="H54" s="1"/>
  <c r="H54" i="14"/>
  <c r="F43" i="15"/>
  <c r="H43" s="1"/>
  <c r="H43" i="14"/>
  <c r="F50" i="15"/>
  <c r="H50" s="1"/>
  <c r="H50" i="14"/>
  <c r="F48" i="15"/>
  <c r="H48" s="1"/>
  <c r="H48" i="14"/>
  <c r="F41" i="15"/>
  <c r="H41" s="1"/>
  <c r="H41" i="14"/>
  <c r="F52" i="15"/>
  <c r="H52" s="1"/>
  <c r="H52" i="14"/>
  <c r="F55" i="15"/>
  <c r="H55" s="1"/>
  <c r="H55" i="14"/>
  <c r="F53" i="15"/>
  <c r="H53" s="1"/>
  <c r="H53" i="14"/>
  <c r="F51" i="15"/>
  <c r="H51" s="1"/>
  <c r="H51" i="14"/>
  <c r="F49" i="15"/>
  <c r="H49" s="1"/>
  <c r="H49" i="14"/>
  <c r="F47" i="15"/>
  <c r="H47" s="1"/>
  <c r="H47" i="14"/>
  <c r="F46" i="15"/>
  <c r="H46" s="1"/>
  <c r="H46" i="14"/>
  <c r="F45" i="15"/>
  <c r="H45" s="1"/>
  <c r="H45" i="14"/>
  <c r="F44" i="15"/>
  <c r="H44" s="1"/>
  <c r="H44" i="14"/>
  <c r="F42" i="15"/>
  <c r="H42" s="1"/>
  <c r="H42" i="14"/>
  <c r="F40" i="15"/>
  <c r="H40" s="1"/>
  <c r="H40" i="14"/>
  <c r="F39"/>
  <c r="F37" s="1"/>
  <c r="H39" i="13"/>
  <c r="H37" s="1"/>
  <c r="F37"/>
  <c r="F38" i="15"/>
  <c r="H38" i="14"/>
  <c r="G12" i="15"/>
  <c r="F13" i="14"/>
  <c r="F12" i="13"/>
  <c r="H12" s="1"/>
  <c r="H13"/>
  <c r="F18" i="15"/>
  <c r="H18" s="1"/>
  <c r="H18" i="14"/>
  <c r="F22" i="15"/>
  <c r="H22" s="1"/>
  <c r="H22" i="14"/>
  <c r="F16" i="15"/>
  <c r="H16" s="1"/>
  <c r="H16" i="14"/>
  <c r="F26" i="15"/>
  <c r="H26" s="1"/>
  <c r="H26" i="14"/>
  <c r="F14" i="15"/>
  <c r="H14" s="1"/>
  <c r="H14" i="14"/>
  <c r="F20" i="15"/>
  <c r="H20" s="1"/>
  <c r="H20" i="14"/>
  <c r="F24" i="15"/>
  <c r="H24" s="1"/>
  <c r="H24" i="14"/>
  <c r="G8"/>
  <c r="G29" s="1"/>
  <c r="F10" i="15"/>
  <c r="H10" i="14"/>
  <c r="H29" i="11"/>
  <c r="F35"/>
  <c r="F57" s="1"/>
  <c r="F58" s="1"/>
  <c r="F59" s="1"/>
  <c r="F60" s="1"/>
  <c r="F11" i="14"/>
  <c r="H11" i="13"/>
  <c r="G28" i="10"/>
  <c r="H29" i="4"/>
  <c r="F35"/>
  <c r="F57" s="1"/>
  <c r="F58" s="1"/>
  <c r="F59" s="1"/>
  <c r="F60" s="1"/>
  <c r="E57"/>
  <c r="E58" s="1"/>
  <c r="E59" s="1"/>
  <c r="E60" s="1"/>
  <c r="C58"/>
  <c r="C34" s="1"/>
  <c r="F34" s="1"/>
  <c r="F28" s="1"/>
  <c r="R49" i="3"/>
  <c r="N49"/>
  <c r="S45" i="1"/>
  <c r="J49" i="3"/>
  <c r="F49"/>
  <c r="Q59"/>
  <c r="P59"/>
  <c r="O59"/>
  <c r="Q58"/>
  <c r="P58"/>
  <c r="O58"/>
  <c r="Q57"/>
  <c r="P57"/>
  <c r="O57"/>
  <c r="Q56"/>
  <c r="P56"/>
  <c r="O56"/>
  <c r="Q55"/>
  <c r="P55"/>
  <c r="O55"/>
  <c r="Q54"/>
  <c r="P54"/>
  <c r="O54"/>
  <c r="Q53"/>
  <c r="P53"/>
  <c r="O53"/>
  <c r="Q52"/>
  <c r="P52"/>
  <c r="O52"/>
  <c r="Q51"/>
  <c r="P51"/>
  <c r="O51"/>
  <c r="Q50"/>
  <c r="P50"/>
  <c r="O50"/>
  <c r="Q48"/>
  <c r="P48"/>
  <c r="O48"/>
  <c r="Q47"/>
  <c r="P47"/>
  <c r="O47"/>
  <c r="Q46"/>
  <c r="Q37" s="1"/>
  <c r="P46"/>
  <c r="O46"/>
  <c r="Q45"/>
  <c r="Q36" s="1"/>
  <c r="P45"/>
  <c r="O45"/>
  <c r="O36" s="1"/>
  <c r="Q44"/>
  <c r="Q35" s="1"/>
  <c r="P44"/>
  <c r="O44"/>
  <c r="O35" s="1"/>
  <c r="M59"/>
  <c r="L59"/>
  <c r="K59"/>
  <c r="M58"/>
  <c r="L58"/>
  <c r="K58"/>
  <c r="M57"/>
  <c r="L57"/>
  <c r="K57"/>
  <c r="M56"/>
  <c r="L56"/>
  <c r="N56" s="1"/>
  <c r="K56"/>
  <c r="M55"/>
  <c r="L55"/>
  <c r="K55"/>
  <c r="M54"/>
  <c r="L54"/>
  <c r="K54"/>
  <c r="M53"/>
  <c r="L53"/>
  <c r="K53"/>
  <c r="M52"/>
  <c r="L52"/>
  <c r="K52"/>
  <c r="M51"/>
  <c r="L51"/>
  <c r="K51"/>
  <c r="M50"/>
  <c r="L50"/>
  <c r="K50"/>
  <c r="M48"/>
  <c r="L48"/>
  <c r="K48"/>
  <c r="M47"/>
  <c r="L47"/>
  <c r="K47"/>
  <c r="M46"/>
  <c r="M37" s="1"/>
  <c r="L46"/>
  <c r="K46"/>
  <c r="M45"/>
  <c r="M36" s="1"/>
  <c r="L45"/>
  <c r="K45"/>
  <c r="K36" s="1"/>
  <c r="M44"/>
  <c r="M35" s="1"/>
  <c r="L44"/>
  <c r="L35" s="1"/>
  <c r="K44"/>
  <c r="K35" s="1"/>
  <c r="I59"/>
  <c r="H59"/>
  <c r="G59"/>
  <c r="I58"/>
  <c r="H58"/>
  <c r="G58"/>
  <c r="I57"/>
  <c r="H57"/>
  <c r="G57"/>
  <c r="I56"/>
  <c r="H56"/>
  <c r="G56"/>
  <c r="I55"/>
  <c r="H55"/>
  <c r="G55"/>
  <c r="I54"/>
  <c r="H54"/>
  <c r="G54"/>
  <c r="I53"/>
  <c r="H53"/>
  <c r="G53"/>
  <c r="I52"/>
  <c r="H52"/>
  <c r="G52"/>
  <c r="I51"/>
  <c r="H51"/>
  <c r="G51"/>
  <c r="I50"/>
  <c r="H50"/>
  <c r="G50"/>
  <c r="I48"/>
  <c r="H48"/>
  <c r="G48"/>
  <c r="I47"/>
  <c r="H47"/>
  <c r="G47"/>
  <c r="I46"/>
  <c r="I37" s="1"/>
  <c r="H46"/>
  <c r="H37" s="1"/>
  <c r="G46"/>
  <c r="G37" s="1"/>
  <c r="I45"/>
  <c r="I36" s="1"/>
  <c r="H45"/>
  <c r="H36" s="1"/>
  <c r="G45"/>
  <c r="G36" s="1"/>
  <c r="I44"/>
  <c r="I35" s="1"/>
  <c r="H44"/>
  <c r="H35" s="1"/>
  <c r="G44"/>
  <c r="G35" s="1"/>
  <c r="E59"/>
  <c r="D59"/>
  <c r="C59"/>
  <c r="E58"/>
  <c r="D58"/>
  <c r="C58"/>
  <c r="E57"/>
  <c r="D57"/>
  <c r="C57"/>
  <c r="E56"/>
  <c r="D56"/>
  <c r="C56"/>
  <c r="E55"/>
  <c r="D55"/>
  <c r="C55"/>
  <c r="E54"/>
  <c r="D54"/>
  <c r="C54"/>
  <c r="E53"/>
  <c r="D53"/>
  <c r="C53"/>
  <c r="E52"/>
  <c r="D52"/>
  <c r="C52"/>
  <c r="E51"/>
  <c r="D51"/>
  <c r="C51"/>
  <c r="E50"/>
  <c r="D50"/>
  <c r="C50"/>
  <c r="E48"/>
  <c r="D48"/>
  <c r="C48"/>
  <c r="E47"/>
  <c r="D47"/>
  <c r="C47"/>
  <c r="E46"/>
  <c r="E37" s="1"/>
  <c r="D46"/>
  <c r="D37" s="1"/>
  <c r="C46"/>
  <c r="E45"/>
  <c r="E36" s="1"/>
  <c r="D45"/>
  <c r="C45"/>
  <c r="C36" s="1"/>
  <c r="E44"/>
  <c r="D44"/>
  <c r="D35" s="1"/>
  <c r="C44"/>
  <c r="C35" s="1"/>
  <c r="Q42"/>
  <c r="Q43" s="1"/>
  <c r="P42"/>
  <c r="P43" s="1"/>
  <c r="O42"/>
  <c r="O43" s="1"/>
  <c r="M42"/>
  <c r="M43" s="1"/>
  <c r="L42"/>
  <c r="L43" s="1"/>
  <c r="K42"/>
  <c r="K43" s="1"/>
  <c r="I42"/>
  <c r="I43" s="1"/>
  <c r="H42"/>
  <c r="H43" s="1"/>
  <c r="G42"/>
  <c r="G43" s="1"/>
  <c r="E42"/>
  <c r="E43" s="1"/>
  <c r="D42"/>
  <c r="D43" s="1"/>
  <c r="C42"/>
  <c r="C43" s="1"/>
  <c r="Q30"/>
  <c r="P30"/>
  <c r="O30"/>
  <c r="Q29"/>
  <c r="P29"/>
  <c r="O29"/>
  <c r="Q28"/>
  <c r="P28"/>
  <c r="O28"/>
  <c r="Q27"/>
  <c r="P27"/>
  <c r="O27"/>
  <c r="Q26"/>
  <c r="P26"/>
  <c r="O26"/>
  <c r="Q25"/>
  <c r="P25"/>
  <c r="O25"/>
  <c r="Q24"/>
  <c r="P24"/>
  <c r="O24"/>
  <c r="Q23"/>
  <c r="P23"/>
  <c r="O23"/>
  <c r="Q22"/>
  <c r="P22"/>
  <c r="O22"/>
  <c r="Q21"/>
  <c r="P21"/>
  <c r="O21"/>
  <c r="Q20"/>
  <c r="P20"/>
  <c r="O20"/>
  <c r="Q19"/>
  <c r="P19"/>
  <c r="O19"/>
  <c r="Q18"/>
  <c r="P18"/>
  <c r="O18"/>
  <c r="Q17"/>
  <c r="P17"/>
  <c r="O17"/>
  <c r="Q15"/>
  <c r="P15"/>
  <c r="O15"/>
  <c r="Q14"/>
  <c r="P14"/>
  <c r="O14"/>
  <c r="Q13"/>
  <c r="P13"/>
  <c r="O13"/>
  <c r="M30"/>
  <c r="L30"/>
  <c r="K30"/>
  <c r="M29"/>
  <c r="L29"/>
  <c r="K29"/>
  <c r="M28"/>
  <c r="L28"/>
  <c r="K28"/>
  <c r="M27"/>
  <c r="L27"/>
  <c r="K27"/>
  <c r="M26"/>
  <c r="L26"/>
  <c r="K26"/>
  <c r="M25"/>
  <c r="L25"/>
  <c r="K25"/>
  <c r="M24"/>
  <c r="L24"/>
  <c r="K24"/>
  <c r="M23"/>
  <c r="L23"/>
  <c r="K23"/>
  <c r="M22"/>
  <c r="L22"/>
  <c r="K22"/>
  <c r="M21"/>
  <c r="L21"/>
  <c r="K21"/>
  <c r="M20"/>
  <c r="L20"/>
  <c r="K20"/>
  <c r="M19"/>
  <c r="L19"/>
  <c r="K19"/>
  <c r="M18"/>
  <c r="L18"/>
  <c r="K18"/>
  <c r="M17"/>
  <c r="L17"/>
  <c r="K17"/>
  <c r="M15"/>
  <c r="L15"/>
  <c r="K15"/>
  <c r="M14"/>
  <c r="L14"/>
  <c r="K14"/>
  <c r="M13"/>
  <c r="L13"/>
  <c r="K13"/>
  <c r="I30"/>
  <c r="H30"/>
  <c r="G30"/>
  <c r="I29"/>
  <c r="H29"/>
  <c r="G29"/>
  <c r="I28"/>
  <c r="H28"/>
  <c r="G28"/>
  <c r="I27"/>
  <c r="H27"/>
  <c r="G27"/>
  <c r="I26"/>
  <c r="H26"/>
  <c r="G26"/>
  <c r="I25"/>
  <c r="H25"/>
  <c r="G25"/>
  <c r="I24"/>
  <c r="H24"/>
  <c r="G24"/>
  <c r="I23"/>
  <c r="H23"/>
  <c r="G23"/>
  <c r="I22"/>
  <c r="H22"/>
  <c r="G22"/>
  <c r="I21"/>
  <c r="H21"/>
  <c r="G21"/>
  <c r="I20"/>
  <c r="H20"/>
  <c r="G20"/>
  <c r="I19"/>
  <c r="H19"/>
  <c r="G19"/>
  <c r="I18"/>
  <c r="H18"/>
  <c r="G18"/>
  <c r="I17"/>
  <c r="H17"/>
  <c r="G17"/>
  <c r="I15"/>
  <c r="H15"/>
  <c r="G15"/>
  <c r="I14"/>
  <c r="H14"/>
  <c r="G14"/>
  <c r="I13"/>
  <c r="H13"/>
  <c r="G13"/>
  <c r="E30"/>
  <c r="D30"/>
  <c r="C30"/>
  <c r="E29"/>
  <c r="D29"/>
  <c r="C29"/>
  <c r="E28"/>
  <c r="D28"/>
  <c r="C28"/>
  <c r="E27"/>
  <c r="D27"/>
  <c r="C27"/>
  <c r="E26"/>
  <c r="D26"/>
  <c r="C26"/>
  <c r="E25"/>
  <c r="D25"/>
  <c r="C25"/>
  <c r="E24"/>
  <c r="D24"/>
  <c r="C24"/>
  <c r="E23"/>
  <c r="D23"/>
  <c r="C23"/>
  <c r="E22"/>
  <c r="D22"/>
  <c r="C22"/>
  <c r="E21"/>
  <c r="D21"/>
  <c r="C21"/>
  <c r="E20"/>
  <c r="D20"/>
  <c r="C20"/>
  <c r="E19"/>
  <c r="D19"/>
  <c r="C19"/>
  <c r="E18"/>
  <c r="D18"/>
  <c r="C18"/>
  <c r="E17"/>
  <c r="D17"/>
  <c r="C17"/>
  <c r="E15"/>
  <c r="D15"/>
  <c r="C15"/>
  <c r="E14"/>
  <c r="D14"/>
  <c r="C14"/>
  <c r="E13"/>
  <c r="D13"/>
  <c r="C13"/>
  <c r="R52"/>
  <c r="P37"/>
  <c r="K37"/>
  <c r="L36"/>
  <c r="P35"/>
  <c r="E35"/>
  <c r="R26" i="1"/>
  <c r="R25"/>
  <c r="R24"/>
  <c r="R23"/>
  <c r="R22"/>
  <c r="R21"/>
  <c r="R20"/>
  <c r="R19"/>
  <c r="R18"/>
  <c r="R17"/>
  <c r="R16"/>
  <c r="R15"/>
  <c r="R14"/>
  <c r="R13"/>
  <c r="R11"/>
  <c r="R10"/>
  <c r="R9"/>
  <c r="N26"/>
  <c r="N25"/>
  <c r="N24"/>
  <c r="N23"/>
  <c r="N22"/>
  <c r="N21"/>
  <c r="N20"/>
  <c r="N19"/>
  <c r="N18"/>
  <c r="N17"/>
  <c r="N16"/>
  <c r="N15"/>
  <c r="N14"/>
  <c r="N13"/>
  <c r="N11"/>
  <c r="N10"/>
  <c r="N9"/>
  <c r="J26"/>
  <c r="J25"/>
  <c r="J24"/>
  <c r="J23"/>
  <c r="J22"/>
  <c r="J21"/>
  <c r="J20"/>
  <c r="J19"/>
  <c r="J18"/>
  <c r="J17"/>
  <c r="J16"/>
  <c r="J15"/>
  <c r="J14"/>
  <c r="J13"/>
  <c r="J11"/>
  <c r="J10"/>
  <c r="J9"/>
  <c r="F26"/>
  <c r="F25"/>
  <c r="F24"/>
  <c r="F23"/>
  <c r="F22"/>
  <c r="F21"/>
  <c r="F20"/>
  <c r="F19"/>
  <c r="F18"/>
  <c r="F17"/>
  <c r="F16"/>
  <c r="F15"/>
  <c r="F14"/>
  <c r="F13"/>
  <c r="F11"/>
  <c r="F9"/>
  <c r="F26" i="3" l="1"/>
  <c r="F28"/>
  <c r="N15"/>
  <c r="R19"/>
  <c r="R25"/>
  <c r="R27"/>
  <c r="R29"/>
  <c r="J52"/>
  <c r="J54"/>
  <c r="J58"/>
  <c r="J57"/>
  <c r="N54"/>
  <c r="R48"/>
  <c r="R57"/>
  <c r="R53"/>
  <c r="R56"/>
  <c r="N50"/>
  <c r="J50"/>
  <c r="R14"/>
  <c r="R44"/>
  <c r="R35" s="1"/>
  <c r="R21"/>
  <c r="N52"/>
  <c r="N45"/>
  <c r="N36" s="1"/>
  <c r="H33" i="6"/>
  <c r="F33" i="7"/>
  <c r="F32"/>
  <c r="H32" i="6"/>
  <c r="H31"/>
  <c r="F31" i="7"/>
  <c r="F30" i="6"/>
  <c r="H30" i="5"/>
  <c r="F35" i="12"/>
  <c r="F57" s="1"/>
  <c r="F58" s="1"/>
  <c r="F59" s="1"/>
  <c r="F60" s="1"/>
  <c r="H34" i="4"/>
  <c r="H28" s="1"/>
  <c r="F34" i="5"/>
  <c r="F28" s="1"/>
  <c r="G35" i="14"/>
  <c r="G57" s="1"/>
  <c r="G58" s="1"/>
  <c r="G59" s="1"/>
  <c r="G60" s="1"/>
  <c r="H8" i="13"/>
  <c r="G34" i="14"/>
  <c r="G28" i="13"/>
  <c r="H56"/>
  <c r="F56" i="14"/>
  <c r="H38" i="15"/>
  <c r="F39"/>
  <c r="H39" s="1"/>
  <c r="H39" i="14"/>
  <c r="H37" s="1"/>
  <c r="F13" i="15"/>
  <c r="F12" i="14"/>
  <c r="H12" s="1"/>
  <c r="H13"/>
  <c r="G8" i="15"/>
  <c r="G29" s="1"/>
  <c r="F8" i="13"/>
  <c r="F29" s="1"/>
  <c r="F11" i="15"/>
  <c r="H11" s="1"/>
  <c r="H11" i="14"/>
  <c r="H35" i="11"/>
  <c r="H57" s="1"/>
  <c r="H58" s="1"/>
  <c r="H59" s="1"/>
  <c r="H60" s="1"/>
  <c r="H10" i="15"/>
  <c r="H29" i="12"/>
  <c r="N58" i="3"/>
  <c r="N21"/>
  <c r="N25"/>
  <c r="F35" i="5"/>
  <c r="F57" s="1"/>
  <c r="F58" s="1"/>
  <c r="F59" s="1"/>
  <c r="F60" s="1"/>
  <c r="H29"/>
  <c r="H35" i="4"/>
  <c r="H57" s="1"/>
  <c r="H58" s="1"/>
  <c r="H59" s="1"/>
  <c r="H60" s="1"/>
  <c r="J51" i="3"/>
  <c r="J59"/>
  <c r="J47"/>
  <c r="J56"/>
  <c r="J45"/>
  <c r="J36" s="1"/>
  <c r="F24"/>
  <c r="J55"/>
  <c r="J53"/>
  <c r="N46"/>
  <c r="N37" s="1"/>
  <c r="N30"/>
  <c r="R23"/>
  <c r="K16"/>
  <c r="K12" s="1"/>
  <c r="K33" s="1"/>
  <c r="F22"/>
  <c r="N20"/>
  <c r="M16"/>
  <c r="M12" s="1"/>
  <c r="M33" s="1"/>
  <c r="N18"/>
  <c r="C16"/>
  <c r="C12" s="1"/>
  <c r="C33" s="1"/>
  <c r="R17"/>
  <c r="O16"/>
  <c r="O12" s="1"/>
  <c r="O33" s="1"/>
  <c r="F17"/>
  <c r="F15"/>
  <c r="N13"/>
  <c r="C28" i="4"/>
  <c r="E34"/>
  <c r="E28" s="1"/>
  <c r="C59"/>
  <c r="C60" s="1"/>
  <c r="F19" i="3"/>
  <c r="N23"/>
  <c r="N27"/>
  <c r="R30"/>
  <c r="S9" i="1"/>
  <c r="S15"/>
  <c r="S17"/>
  <c r="S21"/>
  <c r="S23"/>
  <c r="S25"/>
  <c r="L37" i="3"/>
  <c r="N14"/>
  <c r="R18"/>
  <c r="R20"/>
  <c r="R22"/>
  <c r="R24"/>
  <c r="R26"/>
  <c r="R28"/>
  <c r="S11" i="1"/>
  <c r="S14"/>
  <c r="S16"/>
  <c r="S20"/>
  <c r="S22"/>
  <c r="S24"/>
  <c r="S26"/>
  <c r="Q16" i="3"/>
  <c r="Q12" s="1"/>
  <c r="Q33" s="1"/>
  <c r="H60"/>
  <c r="F18"/>
  <c r="F20"/>
  <c r="F23"/>
  <c r="F25"/>
  <c r="F27"/>
  <c r="F29"/>
  <c r="F30"/>
  <c r="G16"/>
  <c r="G12" s="1"/>
  <c r="G33" s="1"/>
  <c r="N17"/>
  <c r="N19"/>
  <c r="N22"/>
  <c r="N24"/>
  <c r="N26"/>
  <c r="N28"/>
  <c r="N29"/>
  <c r="H41"/>
  <c r="P41"/>
  <c r="H34"/>
  <c r="C41"/>
  <c r="K41"/>
  <c r="Q41"/>
  <c r="L41"/>
  <c r="G41"/>
  <c r="E41"/>
  <c r="M41"/>
  <c r="O41"/>
  <c r="I41"/>
  <c r="D41"/>
  <c r="S49"/>
  <c r="J14"/>
  <c r="H16"/>
  <c r="H12" s="1"/>
  <c r="H33" s="1"/>
  <c r="J19"/>
  <c r="J21"/>
  <c r="J23"/>
  <c r="J25"/>
  <c r="F21"/>
  <c r="J18"/>
  <c r="J20"/>
  <c r="J22"/>
  <c r="J24"/>
  <c r="J26"/>
  <c r="J27"/>
  <c r="J28"/>
  <c r="J29"/>
  <c r="J30"/>
  <c r="P16"/>
  <c r="P12" s="1"/>
  <c r="P33" s="1"/>
  <c r="J44"/>
  <c r="J35" s="1"/>
  <c r="J46"/>
  <c r="J37" s="1"/>
  <c r="J48"/>
  <c r="R45"/>
  <c r="R36" s="1"/>
  <c r="R46"/>
  <c r="R37" s="1"/>
  <c r="R47"/>
  <c r="R50"/>
  <c r="R51"/>
  <c r="R54"/>
  <c r="R55"/>
  <c r="R58"/>
  <c r="R59"/>
  <c r="E16"/>
  <c r="E12" s="1"/>
  <c r="E33" s="1"/>
  <c r="F14"/>
  <c r="F13"/>
  <c r="L34"/>
  <c r="I16"/>
  <c r="I12" s="1"/>
  <c r="I33" s="1"/>
  <c r="J17"/>
  <c r="D16"/>
  <c r="L16"/>
  <c r="L12" s="1"/>
  <c r="L33" s="1"/>
  <c r="F44"/>
  <c r="F35" s="1"/>
  <c r="F45"/>
  <c r="F36" s="1"/>
  <c r="F46"/>
  <c r="F37" s="1"/>
  <c r="F47"/>
  <c r="F48"/>
  <c r="F50"/>
  <c r="F51"/>
  <c r="F52"/>
  <c r="F53"/>
  <c r="F54"/>
  <c r="F55"/>
  <c r="F56"/>
  <c r="F57"/>
  <c r="F58"/>
  <c r="F59"/>
  <c r="N44"/>
  <c r="N35" s="1"/>
  <c r="N47"/>
  <c r="N48"/>
  <c r="N51"/>
  <c r="N53"/>
  <c r="N55"/>
  <c r="N57"/>
  <c r="N59"/>
  <c r="J13"/>
  <c r="J15"/>
  <c r="R15"/>
  <c r="P36"/>
  <c r="O37"/>
  <c r="P60"/>
  <c r="L60"/>
  <c r="D36"/>
  <c r="C37"/>
  <c r="D60"/>
  <c r="O60"/>
  <c r="O34"/>
  <c r="Q60"/>
  <c r="Q34"/>
  <c r="P34"/>
  <c r="R42"/>
  <c r="R43" s="1"/>
  <c r="R34" s="1"/>
  <c r="K60"/>
  <c r="K34"/>
  <c r="M60"/>
  <c r="M34"/>
  <c r="N42"/>
  <c r="N43" s="1"/>
  <c r="N34" s="1"/>
  <c r="G60"/>
  <c r="G34"/>
  <c r="I60"/>
  <c r="I34"/>
  <c r="J42"/>
  <c r="J43" s="1"/>
  <c r="J34" s="1"/>
  <c r="C60"/>
  <c r="C34"/>
  <c r="E60"/>
  <c r="E34"/>
  <c r="D34"/>
  <c r="F42"/>
  <c r="F43" s="1"/>
  <c r="F34" s="1"/>
  <c r="R13"/>
  <c r="S27" l="1"/>
  <c r="S56"/>
  <c r="S52"/>
  <c r="H56" i="14"/>
  <c r="H33" i="7"/>
  <c r="F33" i="8"/>
  <c r="F32"/>
  <c r="H32" i="7"/>
  <c r="F31" i="8"/>
  <c r="H31" i="7"/>
  <c r="H30" i="6"/>
  <c r="F30" i="7"/>
  <c r="F8" i="14"/>
  <c r="F29" s="1"/>
  <c r="S17" i="3"/>
  <c r="F34" i="6"/>
  <c r="F28" s="1"/>
  <c r="H34" i="5"/>
  <c r="H28" s="1"/>
  <c r="G35" i="15"/>
  <c r="G57" s="1"/>
  <c r="G58" s="1"/>
  <c r="G59" s="1"/>
  <c r="G60" s="1"/>
  <c r="H8" i="14"/>
  <c r="G34" i="15"/>
  <c r="G28" i="14"/>
  <c r="H37" i="15"/>
  <c r="H56"/>
  <c r="F37"/>
  <c r="F56"/>
  <c r="F12"/>
  <c r="H13"/>
  <c r="H35" i="12"/>
  <c r="H57" s="1"/>
  <c r="H58" s="1"/>
  <c r="H59" s="1"/>
  <c r="H60" s="1"/>
  <c r="H29" i="13"/>
  <c r="F35"/>
  <c r="F57" s="1"/>
  <c r="F58" s="1"/>
  <c r="F59" s="1"/>
  <c r="F60" s="1"/>
  <c r="H29" i="6"/>
  <c r="F35"/>
  <c r="F57" s="1"/>
  <c r="F58" s="1"/>
  <c r="F59" s="1"/>
  <c r="F60" s="1"/>
  <c r="H35" i="5"/>
  <c r="H57" s="1"/>
  <c r="H58" s="1"/>
  <c r="H59" s="1"/>
  <c r="H60" s="1"/>
  <c r="S24" i="3"/>
  <c r="N16"/>
  <c r="N12" s="1"/>
  <c r="N33" s="1"/>
  <c r="F16"/>
  <c r="F12" s="1"/>
  <c r="F33" s="1"/>
  <c r="S20"/>
  <c r="R16"/>
  <c r="R12" s="1"/>
  <c r="R33" s="1"/>
  <c r="S30"/>
  <c r="S28"/>
  <c r="S26"/>
  <c r="S22"/>
  <c r="S18"/>
  <c r="S23"/>
  <c r="S58"/>
  <c r="S19"/>
  <c r="S25"/>
  <c r="S29"/>
  <c r="N41"/>
  <c r="H39"/>
  <c r="H61" s="1"/>
  <c r="H62" s="1"/>
  <c r="H38" s="1"/>
  <c r="H32" s="1"/>
  <c r="F41"/>
  <c r="J16"/>
  <c r="J12" s="1"/>
  <c r="J33" s="1"/>
  <c r="S54"/>
  <c r="S50"/>
  <c r="L39"/>
  <c r="L61" s="1"/>
  <c r="L62" s="1"/>
  <c r="L38" s="1"/>
  <c r="L32" s="1"/>
  <c r="S21"/>
  <c r="J41"/>
  <c r="R41"/>
  <c r="S14"/>
  <c r="N60"/>
  <c r="S45"/>
  <c r="S36" s="1"/>
  <c r="S47"/>
  <c r="S46"/>
  <c r="S37" s="1"/>
  <c r="S44"/>
  <c r="S35" s="1"/>
  <c r="S15"/>
  <c r="S59"/>
  <c r="S57"/>
  <c r="S55"/>
  <c r="S53"/>
  <c r="S51"/>
  <c r="S48"/>
  <c r="D12"/>
  <c r="D33" s="1"/>
  <c r="R60"/>
  <c r="J60"/>
  <c r="F60"/>
  <c r="S42"/>
  <c r="S43" s="1"/>
  <c r="S34" s="1"/>
  <c r="S13"/>
  <c r="Q39"/>
  <c r="Q61" s="1"/>
  <c r="M39"/>
  <c r="M61" s="1"/>
  <c r="I39"/>
  <c r="I61" s="1"/>
  <c r="E39"/>
  <c r="E61" s="1"/>
  <c r="P39"/>
  <c r="P61" s="1"/>
  <c r="O39"/>
  <c r="O61" s="1"/>
  <c r="K39"/>
  <c r="K61" s="1"/>
  <c r="G39"/>
  <c r="G61" s="1"/>
  <c r="C39"/>
  <c r="C61" s="1"/>
  <c r="F35" i="14" l="1"/>
  <c r="F57" s="1"/>
  <c r="F58" s="1"/>
  <c r="F59" s="1"/>
  <c r="F60" s="1"/>
  <c r="F33" i="9"/>
  <c r="H33" i="8"/>
  <c r="H32"/>
  <c r="F32" i="9"/>
  <c r="H31" i="8"/>
  <c r="F31" i="9"/>
  <c r="F30" i="8"/>
  <c r="H30" i="7"/>
  <c r="F34"/>
  <c r="F28" s="1"/>
  <c r="H34" i="6"/>
  <c r="H28" s="1"/>
  <c r="G28" i="15"/>
  <c r="H12"/>
  <c r="H8" s="1"/>
  <c r="F8"/>
  <c r="F29" s="1"/>
  <c r="H35" i="13"/>
  <c r="H57" s="1"/>
  <c r="H58" s="1"/>
  <c r="H59" s="1"/>
  <c r="H60" s="1"/>
  <c r="H29" i="14"/>
  <c r="H29" i="7"/>
  <c r="F35"/>
  <c r="F57" s="1"/>
  <c r="F58" s="1"/>
  <c r="F59" s="1"/>
  <c r="F60" s="1"/>
  <c r="H35" i="6"/>
  <c r="H57" s="1"/>
  <c r="H58" s="1"/>
  <c r="H59" s="1"/>
  <c r="H60" s="1"/>
  <c r="N39" i="3"/>
  <c r="N61" s="1"/>
  <c r="N62" s="1"/>
  <c r="N38" s="1"/>
  <c r="N32" s="1"/>
  <c r="R39"/>
  <c r="R61" s="1"/>
  <c r="S16"/>
  <c r="S12" s="1"/>
  <c r="S33" s="1"/>
  <c r="S41"/>
  <c r="J39"/>
  <c r="J61" s="1"/>
  <c r="J62" s="1"/>
  <c r="J38" s="1"/>
  <c r="J32" s="1"/>
  <c r="F39"/>
  <c r="F61" s="1"/>
  <c r="F62" s="1"/>
  <c r="F38" s="1"/>
  <c r="F32" s="1"/>
  <c r="D39"/>
  <c r="D61" s="1"/>
  <c r="D62" s="1"/>
  <c r="D38" s="1"/>
  <c r="D32" s="1"/>
  <c r="S60"/>
  <c r="L63"/>
  <c r="L64" s="1"/>
  <c r="H63"/>
  <c r="H64" s="1"/>
  <c r="C62"/>
  <c r="C38" s="1"/>
  <c r="C32" s="1"/>
  <c r="K62"/>
  <c r="K38" s="1"/>
  <c r="K32" s="1"/>
  <c r="I62"/>
  <c r="I38" s="1"/>
  <c r="I32" s="1"/>
  <c r="Q62"/>
  <c r="Q38" s="1"/>
  <c r="Q32" s="1"/>
  <c r="G62"/>
  <c r="G38" s="1"/>
  <c r="G32" s="1"/>
  <c r="O62"/>
  <c r="O38" s="1"/>
  <c r="O32" s="1"/>
  <c r="P62"/>
  <c r="P38" s="1"/>
  <c r="P32" s="1"/>
  <c r="E62"/>
  <c r="E38" s="1"/>
  <c r="E32" s="1"/>
  <c r="M62"/>
  <c r="M38" s="1"/>
  <c r="M32" s="1"/>
  <c r="F33" i="10" l="1"/>
  <c r="H33" i="9"/>
  <c r="F32" i="10"/>
  <c r="H32" i="9"/>
  <c r="F31" i="10"/>
  <c r="H31" i="9"/>
  <c r="H30" i="8"/>
  <c r="F30" i="9"/>
  <c r="F34" i="8"/>
  <c r="F28" s="1"/>
  <c r="H34" i="7"/>
  <c r="H28" s="1"/>
  <c r="H29" i="15"/>
  <c r="F35"/>
  <c r="F57" s="1"/>
  <c r="F58" s="1"/>
  <c r="F59" s="1"/>
  <c r="F60" s="1"/>
  <c r="H35" i="14"/>
  <c r="H57" s="1"/>
  <c r="H58" s="1"/>
  <c r="H59" s="1"/>
  <c r="H60" s="1"/>
  <c r="S39" i="3"/>
  <c r="S61" s="1"/>
  <c r="S62" s="1"/>
  <c r="S38" s="1"/>
  <c r="S32" s="1"/>
  <c r="H35" i="7"/>
  <c r="H57" s="1"/>
  <c r="H58" s="1"/>
  <c r="H59" s="1"/>
  <c r="H60" s="1"/>
  <c r="H29" i="8"/>
  <c r="F35"/>
  <c r="F57" s="1"/>
  <c r="F58" s="1"/>
  <c r="F59" s="1"/>
  <c r="F60" s="1"/>
  <c r="D63" i="3"/>
  <c r="D64" s="1"/>
  <c r="P63"/>
  <c r="P64" s="1"/>
  <c r="O63"/>
  <c r="O64" s="1"/>
  <c r="N63"/>
  <c r="N64" s="1"/>
  <c r="G63"/>
  <c r="G64" s="1"/>
  <c r="J63"/>
  <c r="J64" s="1"/>
  <c r="M63"/>
  <c r="M64" s="1"/>
  <c r="E63"/>
  <c r="E64" s="1"/>
  <c r="R62"/>
  <c r="R38" s="1"/>
  <c r="R32" s="1"/>
  <c r="F63"/>
  <c r="F64" s="1"/>
  <c r="Q63"/>
  <c r="Q64" s="1"/>
  <c r="I63"/>
  <c r="I64" s="1"/>
  <c r="K63"/>
  <c r="K64" s="1"/>
  <c r="C63"/>
  <c r="C64" s="1"/>
  <c r="H33" i="10" l="1"/>
  <c r="F33" i="11"/>
  <c r="F32"/>
  <c r="H32" i="10"/>
  <c r="F31" i="11"/>
  <c r="H31" i="10"/>
  <c r="F30"/>
  <c r="H30" i="9"/>
  <c r="F34"/>
  <c r="H34" i="8"/>
  <c r="H28" s="1"/>
  <c r="H35" i="15"/>
  <c r="H57" s="1"/>
  <c r="H58" s="1"/>
  <c r="H59" s="1"/>
  <c r="H60" s="1"/>
  <c r="H35" i="8"/>
  <c r="H57" s="1"/>
  <c r="H58" s="1"/>
  <c r="H59" s="1"/>
  <c r="H60" s="1"/>
  <c r="R63" i="3"/>
  <c r="R64" s="1"/>
  <c r="S63"/>
  <c r="S64" s="1"/>
  <c r="H33" i="11" l="1"/>
  <c r="F33" i="12"/>
  <c r="H32" i="11"/>
  <c r="F32" i="12"/>
  <c r="F31"/>
  <c r="H31" i="11"/>
  <c r="F30"/>
  <c r="H30" i="10"/>
  <c r="F34"/>
  <c r="F28" i="9"/>
  <c r="H34"/>
  <c r="H28" s="1"/>
  <c r="M39" i="1"/>
  <c r="M37" s="1"/>
  <c r="O39"/>
  <c r="O37" s="1"/>
  <c r="P39"/>
  <c r="P37" s="1"/>
  <c r="Q39"/>
  <c r="Q37" s="1"/>
  <c r="D39"/>
  <c r="D37" s="1"/>
  <c r="E39"/>
  <c r="E37" s="1"/>
  <c r="G39"/>
  <c r="G37" s="1"/>
  <c r="H39"/>
  <c r="H37" s="1"/>
  <c r="I39"/>
  <c r="I37" s="1"/>
  <c r="K39"/>
  <c r="K37" s="1"/>
  <c r="L39"/>
  <c r="L37" s="1"/>
  <c r="C39"/>
  <c r="C37" s="1"/>
  <c r="F33" i="13" l="1"/>
  <c r="H33" i="12"/>
  <c r="H32"/>
  <c r="F32" i="13"/>
  <c r="F31"/>
  <c r="H31" i="12"/>
  <c r="H30" i="11"/>
  <c r="F30" i="12"/>
  <c r="F34" i="11"/>
  <c r="F28" i="10"/>
  <c r="H34"/>
  <c r="H28" s="1"/>
  <c r="F48" i="1"/>
  <c r="C30"/>
  <c r="C12"/>
  <c r="C8" s="1"/>
  <c r="C29" s="1"/>
  <c r="H33" i="13" l="1"/>
  <c r="F33" i="14"/>
  <c r="F32"/>
  <c r="H32" i="13"/>
  <c r="F31" i="14"/>
  <c r="H31" i="13"/>
  <c r="F30"/>
  <c r="H30" i="12"/>
  <c r="F34"/>
  <c r="H34" i="11"/>
  <c r="H28" s="1"/>
  <c r="F28"/>
  <c r="H35" i="1"/>
  <c r="H57" s="1"/>
  <c r="K35"/>
  <c r="K57" s="1"/>
  <c r="N12"/>
  <c r="P35"/>
  <c r="P57" s="1"/>
  <c r="D35"/>
  <c r="D57" s="1"/>
  <c r="G35"/>
  <c r="G57" s="1"/>
  <c r="J12"/>
  <c r="L35"/>
  <c r="L57" s="1"/>
  <c r="O35"/>
  <c r="O57" s="1"/>
  <c r="R12"/>
  <c r="F12"/>
  <c r="Q33"/>
  <c r="P33"/>
  <c r="O33"/>
  <c r="M33"/>
  <c r="L33"/>
  <c r="K33"/>
  <c r="I33"/>
  <c r="H33"/>
  <c r="G33"/>
  <c r="E33"/>
  <c r="D33"/>
  <c r="Q32"/>
  <c r="P32"/>
  <c r="O32"/>
  <c r="M32"/>
  <c r="L32"/>
  <c r="K32"/>
  <c r="I32"/>
  <c r="H32"/>
  <c r="G32"/>
  <c r="E32"/>
  <c r="D32"/>
  <c r="F33" i="15" l="1"/>
  <c r="H33" s="1"/>
  <c r="H33" i="14"/>
  <c r="F32" i="15"/>
  <c r="H32" s="1"/>
  <c r="H32" i="14"/>
  <c r="F31" i="15"/>
  <c r="H31" s="1"/>
  <c r="H31" i="14"/>
  <c r="H30" i="13"/>
  <c r="F30" i="14"/>
  <c r="F34" i="13"/>
  <c r="H34" i="12"/>
  <c r="H28" s="1"/>
  <c r="F28"/>
  <c r="Q35" i="1"/>
  <c r="Q57" s="1"/>
  <c r="I35"/>
  <c r="I57" s="1"/>
  <c r="M35"/>
  <c r="M57" s="1"/>
  <c r="J41"/>
  <c r="J32" s="1"/>
  <c r="N41"/>
  <c r="N32" s="1"/>
  <c r="J33"/>
  <c r="R42"/>
  <c r="R33" s="1"/>
  <c r="R41"/>
  <c r="R32" s="1"/>
  <c r="N42"/>
  <c r="N33" s="1"/>
  <c r="Q56"/>
  <c r="P56"/>
  <c r="O56"/>
  <c r="M56"/>
  <c r="L56"/>
  <c r="K56"/>
  <c r="I56"/>
  <c r="H56"/>
  <c r="G56"/>
  <c r="F42"/>
  <c r="F33" s="1"/>
  <c r="F41"/>
  <c r="E56"/>
  <c r="D56"/>
  <c r="Q30"/>
  <c r="P30"/>
  <c r="O30"/>
  <c r="M30"/>
  <c r="L30"/>
  <c r="K30"/>
  <c r="I30"/>
  <c r="H30"/>
  <c r="G30"/>
  <c r="E30"/>
  <c r="D30"/>
  <c r="H30" i="14" l="1"/>
  <c r="F30" i="15"/>
  <c r="H30" s="1"/>
  <c r="F34" i="14"/>
  <c r="H34" i="13"/>
  <c r="H28" s="1"/>
  <c r="F28"/>
  <c r="F40" i="1"/>
  <c r="F31" s="1"/>
  <c r="J56"/>
  <c r="R56"/>
  <c r="C56"/>
  <c r="F56" s="1"/>
  <c r="N56"/>
  <c r="D31"/>
  <c r="G31"/>
  <c r="I31"/>
  <c r="L31"/>
  <c r="O31"/>
  <c r="Q31"/>
  <c r="E31"/>
  <c r="H31"/>
  <c r="K31"/>
  <c r="M31"/>
  <c r="P31"/>
  <c r="S41"/>
  <c r="S32" s="1"/>
  <c r="F32"/>
  <c r="S42"/>
  <c r="S33" s="1"/>
  <c r="N40"/>
  <c r="N31" s="1"/>
  <c r="J40"/>
  <c r="R40"/>
  <c r="R31" s="1"/>
  <c r="J38"/>
  <c r="F34" i="15" l="1"/>
  <c r="H34" i="14"/>
  <c r="H28" s="1"/>
  <c r="F28"/>
  <c r="J39" i="1"/>
  <c r="S56"/>
  <c r="S40"/>
  <c r="S31" s="1"/>
  <c r="J31"/>
  <c r="R55"/>
  <c r="N55"/>
  <c r="J55"/>
  <c r="F55"/>
  <c r="R54"/>
  <c r="N54"/>
  <c r="J54"/>
  <c r="F54"/>
  <c r="R53"/>
  <c r="N53"/>
  <c r="J53"/>
  <c r="F53"/>
  <c r="R52"/>
  <c r="N52"/>
  <c r="J52"/>
  <c r="F52"/>
  <c r="R51"/>
  <c r="N51"/>
  <c r="J51"/>
  <c r="F51"/>
  <c r="R50"/>
  <c r="N50"/>
  <c r="J50"/>
  <c r="F50"/>
  <c r="R49"/>
  <c r="N49"/>
  <c r="J49"/>
  <c r="F49"/>
  <c r="R48"/>
  <c r="N48"/>
  <c r="J48"/>
  <c r="R47"/>
  <c r="N47"/>
  <c r="J47"/>
  <c r="F47"/>
  <c r="R46"/>
  <c r="N46"/>
  <c r="J46"/>
  <c r="F46"/>
  <c r="R44"/>
  <c r="N44"/>
  <c r="J44"/>
  <c r="F44"/>
  <c r="R43"/>
  <c r="N43"/>
  <c r="J43"/>
  <c r="F43"/>
  <c r="R38"/>
  <c r="N38"/>
  <c r="F38"/>
  <c r="R8"/>
  <c r="R29" s="1"/>
  <c r="N8"/>
  <c r="N29" s="1"/>
  <c r="J8"/>
  <c r="J29" s="1"/>
  <c r="F10"/>
  <c r="H34" i="15" l="1"/>
  <c r="H28" s="1"/>
  <c r="F28"/>
  <c r="N35" i="1"/>
  <c r="J37"/>
  <c r="J35"/>
  <c r="F8"/>
  <c r="F29" s="1"/>
  <c r="R39"/>
  <c r="R37" s="1"/>
  <c r="N39"/>
  <c r="N37" s="1"/>
  <c r="J30"/>
  <c r="F39"/>
  <c r="F37" s="1"/>
  <c r="S18"/>
  <c r="S13"/>
  <c r="S19"/>
  <c r="S43"/>
  <c r="S44"/>
  <c r="S46"/>
  <c r="S47"/>
  <c r="S48"/>
  <c r="S49"/>
  <c r="S50"/>
  <c r="S51"/>
  <c r="S52"/>
  <c r="S53"/>
  <c r="S54"/>
  <c r="S55"/>
  <c r="S10"/>
  <c r="C35"/>
  <c r="C57" s="1"/>
  <c r="S38"/>
  <c r="F30" l="1"/>
  <c r="R30"/>
  <c r="N57"/>
  <c r="N30"/>
  <c r="J57"/>
  <c r="E35"/>
  <c r="E57" s="1"/>
  <c r="E58" s="1"/>
  <c r="S39"/>
  <c r="S37" s="1"/>
  <c r="S12"/>
  <c r="S8" s="1"/>
  <c r="S29" s="1"/>
  <c r="R35"/>
  <c r="R57" s="1"/>
  <c r="I58"/>
  <c r="G58"/>
  <c r="K58"/>
  <c r="O58"/>
  <c r="H58"/>
  <c r="L58"/>
  <c r="Q58"/>
  <c r="F35"/>
  <c r="F57" s="1"/>
  <c r="E34" l="1"/>
  <c r="E28" s="1"/>
  <c r="S30"/>
  <c r="J58"/>
  <c r="J34" s="1"/>
  <c r="J28" s="1"/>
  <c r="D58"/>
  <c r="D34" s="1"/>
  <c r="D28" s="1"/>
  <c r="N58"/>
  <c r="N34" s="1"/>
  <c r="N28" s="1"/>
  <c r="M58"/>
  <c r="M34" s="1"/>
  <c r="M28" s="1"/>
  <c r="E59"/>
  <c r="E60" s="1"/>
  <c r="S35"/>
  <c r="S57" s="1"/>
  <c r="L34"/>
  <c r="L28" s="1"/>
  <c r="K34"/>
  <c r="K28" s="1"/>
  <c r="Q34"/>
  <c r="Q28" s="1"/>
  <c r="H34"/>
  <c r="H28" s="1"/>
  <c r="O34"/>
  <c r="O28" s="1"/>
  <c r="G34"/>
  <c r="G28" s="1"/>
  <c r="I34"/>
  <c r="I28" s="1"/>
  <c r="F58"/>
  <c r="P58"/>
  <c r="C58"/>
  <c r="C34" s="1"/>
  <c r="C28" s="1"/>
  <c r="D59" l="1"/>
  <c r="D60" s="1"/>
  <c r="N59"/>
  <c r="N60" s="1"/>
  <c r="M59"/>
  <c r="M60" s="1"/>
  <c r="J59"/>
  <c r="J60" s="1"/>
  <c r="R58"/>
  <c r="R34" s="1"/>
  <c r="R28" s="1"/>
  <c r="S58"/>
  <c r="S34" s="1"/>
  <c r="S28" s="1"/>
  <c r="L59"/>
  <c r="L60" s="1"/>
  <c r="P34"/>
  <c r="P28" s="1"/>
  <c r="F34"/>
  <c r="F28" s="1"/>
  <c r="I59"/>
  <c r="I60" s="1"/>
  <c r="G59"/>
  <c r="G60" s="1"/>
  <c r="O59"/>
  <c r="O60" s="1"/>
  <c r="H59"/>
  <c r="H60" s="1"/>
  <c r="Q59"/>
  <c r="Q60" s="1"/>
  <c r="K59"/>
  <c r="K60" s="1"/>
  <c r="C59"/>
  <c r="C60" s="1"/>
  <c r="R59" l="1"/>
  <c r="R60" s="1"/>
  <c r="S59"/>
  <c r="S60" s="1"/>
  <c r="F59"/>
  <c r="F60" s="1"/>
  <c r="P59"/>
  <c r="P60" s="1"/>
</calcChain>
</file>

<file path=xl/sharedStrings.xml><?xml version="1.0" encoding="utf-8"?>
<sst xmlns="http://schemas.openxmlformats.org/spreadsheetml/2006/main" count="1521" uniqueCount="157">
  <si>
    <t>Илова-1</t>
  </si>
  <si>
    <t>(минг сўм)</t>
  </si>
  <si>
    <t>№</t>
  </si>
  <si>
    <t>Кўрсаткичлар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</si>
  <si>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</si>
  <si>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</si>
  <si>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</si>
  <si>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</si>
  <si>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</si>
  <si>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</si>
  <si>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</si>
  <si>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</si>
  <si>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</si>
  <si>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</si>
  <si>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</si>
  <si>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</si>
  <si>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 Ижара ҳақи</t>
  </si>
  <si>
    <t xml:space="preserve"> Арава хизмати</t>
  </si>
  <si>
    <t xml:space="preserve"> Хожатхона хизмати</t>
  </si>
  <si>
    <t xml:space="preserve"> Автотранспорт воситаларини вақтинча сақлаш хизмати</t>
  </si>
  <si>
    <t>Бошқа даромадлар</t>
  </si>
  <si>
    <t xml:space="preserve">Сув ва канализация </t>
  </si>
  <si>
    <t xml:space="preserve">Электр қуввати </t>
  </si>
  <si>
    <t>Дизенфекция харажатлари</t>
  </si>
  <si>
    <t xml:space="preserve">Махсустранс </t>
  </si>
  <si>
    <t>Транспорт харажатлари</t>
  </si>
  <si>
    <t xml:space="preserve">Иссиқлик энергияси </t>
  </si>
  <si>
    <t>Телефон, интернет</t>
  </si>
  <si>
    <t xml:space="preserve">Жорий таъмирлаш </t>
  </si>
  <si>
    <t>Ас.восита эскириши</t>
  </si>
  <si>
    <t xml:space="preserve">Банк фоизи, хизмати </t>
  </si>
  <si>
    <t xml:space="preserve">Бошқа харажатлар </t>
  </si>
  <si>
    <t xml:space="preserve">Жами харажатлар </t>
  </si>
  <si>
    <t>Директор:</t>
  </si>
  <si>
    <t>Гл.Бухгалтер:</t>
  </si>
  <si>
    <t xml:space="preserve">ИИБ  хизмати </t>
  </si>
  <si>
    <t>фойда солиги</t>
  </si>
  <si>
    <t>I чорак</t>
  </si>
  <si>
    <t>IV чорак</t>
  </si>
  <si>
    <t>III чорак</t>
  </si>
  <si>
    <t>II чорак</t>
  </si>
  <si>
    <t>Жами йиллик</t>
  </si>
  <si>
    <t>Жами Соф тушум (Форма 2 сатр 010)</t>
  </si>
  <si>
    <t>12% ижтимоий  солик</t>
  </si>
  <si>
    <t>Ер солиғи</t>
  </si>
  <si>
    <t>Сув ресурсларидан фойдаланганлик
учун солиқ</t>
  </si>
  <si>
    <t>Мол-Мулк солиғи</t>
  </si>
  <si>
    <t>Хисобот даври соф фойдаси (зарар) (Ф-2 сатр 270)</t>
  </si>
  <si>
    <t>Фойда солиғини тўлагунга қадар фойда (зарар) (Ф-2 сатр 240)</t>
  </si>
  <si>
    <t>Давр харажатлари</t>
  </si>
  <si>
    <t>Фойда солиги</t>
  </si>
  <si>
    <t>Рентабеллик даражаси</t>
  </si>
  <si>
    <t>Коммунал хизматлар</t>
  </si>
  <si>
    <t>Дивидендлар</t>
  </si>
  <si>
    <t>Дўконлар сотилишидан даромад</t>
  </si>
  <si>
    <t>Жами пуллик хизматлар:</t>
  </si>
  <si>
    <t>Банк фоизи</t>
  </si>
  <si>
    <t>Жами даромадлар:</t>
  </si>
  <si>
    <t>Тарози хизмати</t>
  </si>
  <si>
    <t>Жой хаки</t>
  </si>
  <si>
    <t>Инфраструктура тўлови</t>
  </si>
  <si>
    <t>Юк саклаш хизмати</t>
  </si>
  <si>
    <t>Бошка пуллик хизматлари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</si>
  <si>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</si>
  <si>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</si>
  <si>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</si>
  <si>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</si>
  <si>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</si>
  <si>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</si>
  <si>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</si>
  <si>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</si>
  <si>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</si>
  <si>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Жами бюджетга солиқлар</t>
  </si>
  <si>
    <t>2.1.</t>
  </si>
  <si>
    <t>2.2.</t>
  </si>
  <si>
    <t>2.3.</t>
  </si>
  <si>
    <t>2.4.</t>
  </si>
  <si>
    <t>2.5.</t>
  </si>
  <si>
    <t>2.6.</t>
  </si>
  <si>
    <t>Иш ҳақи</t>
  </si>
  <si>
    <t>4.1.</t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</si>
  <si>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</si>
  <si>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</si>
  <si>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</si>
  <si>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</si>
  <si>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</si>
  <si>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</si>
  <si>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</si>
  <si>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</si>
  <si>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</si>
  <si>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4.11.</t>
  </si>
  <si>
    <t>4.12.</t>
  </si>
  <si>
    <t>4.13.</t>
  </si>
  <si>
    <t>4.14.</t>
  </si>
  <si>
    <t>4.15.</t>
  </si>
  <si>
    <t>4.16.</t>
  </si>
  <si>
    <t>4.17.</t>
  </si>
  <si>
    <t>1.4.1.</t>
  </si>
  <si>
    <t>1.4.2.</t>
  </si>
  <si>
    <t>1.4.3.</t>
  </si>
  <si>
    <t>1.4.4.</t>
  </si>
  <si>
    <t>1.4.5.</t>
  </si>
  <si>
    <t>1.4.6.</t>
  </si>
  <si>
    <t>1.4.7.</t>
  </si>
  <si>
    <t>1.4.8.</t>
  </si>
  <si>
    <t>1.8.1.</t>
  </si>
  <si>
    <t>Дўконлар курилиши таннархи</t>
  </si>
  <si>
    <t>Экономист:</t>
  </si>
  <si>
    <t>Газ харажатлари</t>
  </si>
  <si>
    <t>4.18.</t>
  </si>
  <si>
    <t>Бозорлар ва савдо комплекслари ҳудудларига кирувчи автотранспорт воситаларидан ундириладиган тўловлар (Дарвоза хизмати)</t>
  </si>
  <si>
    <t>Қишлоқ хўжалик ва бошқа озиқ-овкат маҳсулотларини сақлаш (Коровулик хизмати)</t>
  </si>
  <si>
    <t>(минг сўмда)</t>
  </si>
  <si>
    <t>Автотранспорт воситаларини вақтинча сақлаш хизмати</t>
  </si>
  <si>
    <t>Январь режа</t>
  </si>
  <si>
    <t>Январь амалда</t>
  </si>
  <si>
    <t>Фарқи</t>
  </si>
  <si>
    <t>Йил бошидан амалда</t>
  </si>
  <si>
    <t>Йил бошидан режа</t>
  </si>
  <si>
    <t>Февраль режа</t>
  </si>
  <si>
    <t>Март режа</t>
  </si>
  <si>
    <t>Февраль амалда</t>
  </si>
  <si>
    <t>Март амалда</t>
  </si>
  <si>
    <t>Апрель режа</t>
  </si>
  <si>
    <t>Апрель амалда</t>
  </si>
  <si>
    <t>Май режа</t>
  </si>
  <si>
    <t>Май амалда</t>
  </si>
  <si>
    <t>Июнь режа</t>
  </si>
  <si>
    <t>Июнь амалда</t>
  </si>
  <si>
    <t>Июль режа</t>
  </si>
  <si>
    <t>Июль амалда</t>
  </si>
  <si>
    <t>Август режа</t>
  </si>
  <si>
    <t>Август амалда</t>
  </si>
  <si>
    <t>Сентябрь режа</t>
  </si>
  <si>
    <t>Сентябрь амалда</t>
  </si>
  <si>
    <t>Октябрь режа</t>
  </si>
  <si>
    <t>Октябрь амалда</t>
  </si>
  <si>
    <t>Ноябрь режа</t>
  </si>
  <si>
    <t>Ноябрь амалда</t>
  </si>
  <si>
    <t>Декабрь режа</t>
  </si>
  <si>
    <t>Декабрь амалда</t>
  </si>
  <si>
    <t xml:space="preserve">ҚҚС 15% </t>
  </si>
  <si>
    <t>"ТКХМУБ" АЖ нинг 2021 йил учун режалаштирилган харажатлар сметасига ёйилма</t>
  </si>
  <si>
    <t>2021 йил учун</t>
  </si>
  <si>
    <t>Тошкент ш."ТКХМУБ"АЖ нинг 2021 йил январ ойи учун режалаштирилган даромадлар ва харажатлар смета ижроси</t>
  </si>
  <si>
    <t>Тошкент шаҳри  "ТКХМУБ"АЖ нинг 2021 йил февраль ойи учун режалаштирилган даромадлар ва харажатлар смета ижроси</t>
  </si>
  <si>
    <t>Тошкент шаҳри  "ТКХМУБ"АЖ нинг 2021 йил март ойи ва 1-чорак учун режалаштирилган даромадлар ва харажатлар смета ижроси</t>
  </si>
  <si>
    <t>Тошкент шаҳри  "ТКХМУБ"АЖ нинг 2021 йил апрель ойи ва йилнинг тўрт ойи учун режалаштирилган даромадлар ва харажатлар смета ижроси</t>
  </si>
  <si>
    <t>Тошкент шаҳри  "ТКХМУБ"АЖ нинг 2021 йил май ойи ва йилнинг беш ойи учун режалаштирилган даромадлар ва харажатлар смета ижроси</t>
  </si>
  <si>
    <t>Тошкент шаҳри  "ТКХМУБ"АЖ нинг 2021 йил июнь ойи ва йилнинг 1-ярми учун режалаштирилган даромадлар ва харажатлар смета ижроси</t>
  </si>
  <si>
    <t>Тошкент шаҳри  "ТКХМУБ"АЖ нинг 2021 йил июль ойи ва йилнинг етти ойи учун режалаштирилган даромадлар ва харажатлар смета ижроси</t>
  </si>
  <si>
    <t>Тошкент шаҳри  "ТКХМУБ"АЖ нинг 2021 йил август ойи ва йилнинг саккиз ойи учун режалаштирилган даромадлар ва харажатлар смета ижроси</t>
  </si>
  <si>
    <t>Тошкент шаҳри  "ТКХМУБ"АЖ нинг 2021 йил сентябр ойи ва йилнинг тўққиз ойи учун режалаштирилган даромадлар ва харажатлар смета ижроси</t>
  </si>
  <si>
    <t>Тошкент шаҳри  "ТКХМУБ"АЖ нинг 2021 йил октябрь ойи ва йилнинг ўн ойи учун режалаштирилган даромадлар ва харажатлар смета ижроси</t>
  </si>
  <si>
    <t>Тошкент шаҳри  "ТКХМУБ"АЖ нинг 2021 йил ноябрь ойи ва йилнинг ўн бир ойи учун режалаштирилган даромадлар ва харажатлар смета ижроси</t>
  </si>
  <si>
    <t>Тошкент шаҳри  "ТКХМУБ"АЖ нинг 2021 йил декабрь ойи ва 2021 йил учун режалаштирилган даромадлар ва харажатлар смета ижроси</t>
  </si>
  <si>
    <t>"ТАСДИКЛАЙМАН"                                    "ТКХМУБ"АЖ акциядорларнинг навбатдаги умумий йигилиш карори 26.03.2021 йил.</t>
  </si>
</sst>
</file>

<file path=xl/styles.xml><?xml version="1.0" encoding="utf-8"?>
<styleSheet xmlns="http://schemas.openxmlformats.org/spreadsheetml/2006/main">
  <numFmts count="4">
    <numFmt numFmtId="164" formatCode="_-* #,##0.00\ _₽_-;\-* #,##0.00\ _₽_-;_-* &quot;-&quot;??\ _₽_-;_-@_-"/>
    <numFmt numFmtId="165" formatCode="#,##0_ ;[Red]\-#,##0\ "/>
    <numFmt numFmtId="166" formatCode="#,##0.0"/>
    <numFmt numFmtId="167" formatCode="_-* #,##0\ _₽_-;\-* #,##0\ _₽_-;_-* &quot;-&quot;??\ _₽_-;_-@_-"/>
  </numFmts>
  <fonts count="4">
    <font>
      <sz val="11"/>
      <color theme="1"/>
      <name val="Calibri"/>
      <family val="2"/>
      <scheme val="minor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/>
    <xf numFmtId="0" fontId="1" fillId="0" borderId="0" xfId="0" applyFont="1" applyBorder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165" fontId="1" fillId="0" borderId="2" xfId="0" applyNumberFormat="1" applyFont="1" applyFill="1" applyBorder="1" applyAlignment="1">
      <alignment horizontal="right" vertical="center" wrapText="1"/>
    </xf>
    <xf numFmtId="165" fontId="1" fillId="0" borderId="0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165" fontId="1" fillId="0" borderId="0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166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16" fontId="1" fillId="0" borderId="2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right" vertical="center" wrapText="1"/>
    </xf>
    <xf numFmtId="165" fontId="1" fillId="2" borderId="2" xfId="0" applyNumberFormat="1" applyFont="1" applyFill="1" applyBorder="1" applyAlignment="1">
      <alignment horizontal="right" vertical="center" wrapText="1"/>
    </xf>
    <xf numFmtId="165" fontId="1" fillId="2" borderId="2" xfId="0" applyNumberFormat="1" applyFont="1" applyFill="1" applyBorder="1" applyAlignment="1">
      <alignment horizontal="right" vertical="center"/>
    </xf>
    <xf numFmtId="3" fontId="2" fillId="2" borderId="2" xfId="0" applyNumberFormat="1" applyFont="1" applyFill="1" applyBorder="1" applyAlignment="1">
      <alignment horizontal="right" vertical="center" wrapText="1"/>
    </xf>
    <xf numFmtId="3" fontId="1" fillId="2" borderId="2" xfId="0" applyNumberFormat="1" applyFont="1" applyFill="1" applyBorder="1" applyAlignment="1">
      <alignment horizontal="right" vertical="center" wrapText="1"/>
    </xf>
    <xf numFmtId="166" fontId="1" fillId="2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3" fontId="1" fillId="3" borderId="2" xfId="0" applyNumberFormat="1" applyFont="1" applyFill="1" applyBorder="1" applyAlignment="1">
      <alignment horizontal="right" vertical="center" wrapText="1"/>
    </xf>
    <xf numFmtId="0" fontId="1" fillId="4" borderId="2" xfId="0" applyFont="1" applyFill="1" applyBorder="1" applyAlignment="1">
      <alignment horizontal="center" vertical="center" wrapText="1"/>
    </xf>
    <xf numFmtId="167" fontId="2" fillId="2" borderId="2" xfId="1" applyNumberFormat="1" applyFont="1" applyFill="1" applyBorder="1" applyAlignment="1">
      <alignment horizontal="right" vertical="center" wrapText="1"/>
    </xf>
    <xf numFmtId="167" fontId="1" fillId="2" borderId="2" xfId="1" applyNumberFormat="1" applyFont="1" applyFill="1" applyBorder="1" applyAlignment="1">
      <alignment horizontal="right" vertical="center" wrapText="1"/>
    </xf>
    <xf numFmtId="167" fontId="1" fillId="0" borderId="2" xfId="1" applyNumberFormat="1" applyFont="1" applyFill="1" applyBorder="1" applyAlignment="1">
      <alignment horizontal="right" vertical="center" wrapText="1"/>
    </xf>
    <xf numFmtId="167" fontId="1" fillId="0" borderId="0" xfId="1" applyNumberFormat="1" applyFont="1"/>
    <xf numFmtId="167" fontId="1" fillId="0" borderId="0" xfId="1" applyNumberFormat="1" applyFont="1" applyAlignment="1">
      <alignment horizontal="center"/>
    </xf>
    <xf numFmtId="167" fontId="1" fillId="0" borderId="1" xfId="1" applyNumberFormat="1" applyFont="1" applyBorder="1" applyAlignment="1"/>
    <xf numFmtId="167" fontId="1" fillId="0" borderId="0" xfId="1" applyNumberFormat="1" applyFont="1" applyBorder="1" applyAlignment="1">
      <alignment horizontal="center"/>
    </xf>
    <xf numFmtId="167" fontId="1" fillId="0" borderId="0" xfId="1" applyNumberFormat="1" applyFont="1" applyAlignment="1">
      <alignment horizontal="center" vertical="center"/>
    </xf>
    <xf numFmtId="167" fontId="1" fillId="0" borderId="0" xfId="1" applyNumberFormat="1" applyFont="1" applyAlignment="1">
      <alignment vertical="center"/>
    </xf>
    <xf numFmtId="167" fontId="1" fillId="0" borderId="2" xfId="1" applyNumberFormat="1" applyFont="1" applyBorder="1" applyAlignment="1">
      <alignment horizontal="center" vertical="center" wrapText="1"/>
    </xf>
    <xf numFmtId="167" fontId="1" fillId="0" borderId="2" xfId="1" applyNumberFormat="1" applyFont="1" applyFill="1" applyBorder="1" applyAlignment="1">
      <alignment horizontal="left" vertical="center"/>
    </xf>
    <xf numFmtId="167" fontId="1" fillId="0" borderId="0" xfId="1" applyNumberFormat="1" applyFont="1" applyFill="1" applyBorder="1" applyAlignment="1">
      <alignment vertical="center" wrapText="1"/>
    </xf>
    <xf numFmtId="167" fontId="1" fillId="0" borderId="0" xfId="1" applyNumberFormat="1" applyFont="1" applyBorder="1" applyAlignment="1">
      <alignment vertical="center"/>
    </xf>
    <xf numFmtId="167" fontId="1" fillId="0" borderId="0" xfId="1" applyNumberFormat="1" applyFont="1" applyFill="1" applyBorder="1" applyAlignment="1">
      <alignment vertical="center"/>
    </xf>
    <xf numFmtId="167" fontId="1" fillId="0" borderId="2" xfId="1" applyNumberFormat="1" applyFont="1" applyFill="1" applyBorder="1" applyAlignment="1">
      <alignment horizontal="left" vertical="center" wrapText="1"/>
    </xf>
    <xf numFmtId="167" fontId="1" fillId="0" borderId="2" xfId="1" applyNumberFormat="1" applyFont="1" applyBorder="1" applyAlignment="1">
      <alignment vertical="center" wrapText="1"/>
    </xf>
    <xf numFmtId="167" fontId="1" fillId="3" borderId="2" xfId="1" applyNumberFormat="1" applyFont="1" applyFill="1" applyBorder="1" applyAlignment="1">
      <alignment horizontal="left" vertical="center"/>
    </xf>
    <xf numFmtId="167" fontId="1" fillId="3" borderId="2" xfId="1" applyNumberFormat="1" applyFont="1" applyFill="1" applyBorder="1" applyAlignment="1">
      <alignment horizontal="left" vertical="center" wrapText="1"/>
    </xf>
    <xf numFmtId="167" fontId="1" fillId="0" borderId="2" xfId="1" applyNumberFormat="1" applyFont="1" applyBorder="1" applyAlignment="1">
      <alignment horizontal="right" vertical="center" wrapText="1"/>
    </xf>
    <xf numFmtId="167" fontId="1" fillId="0" borderId="2" xfId="1" applyNumberFormat="1" applyFont="1" applyFill="1" applyBorder="1" applyAlignment="1">
      <alignment horizontal="center" vertical="center" wrapText="1"/>
    </xf>
    <xf numFmtId="167" fontId="2" fillId="3" borderId="2" xfId="1" applyNumberFormat="1" applyFont="1" applyFill="1" applyBorder="1" applyAlignment="1">
      <alignment vertical="center" wrapText="1"/>
    </xf>
    <xf numFmtId="167" fontId="2" fillId="3" borderId="2" xfId="1" applyNumberFormat="1" applyFont="1" applyFill="1" applyBorder="1" applyAlignment="1">
      <alignment horizontal="left" vertical="center"/>
    </xf>
    <xf numFmtId="167" fontId="1" fillId="0" borderId="2" xfId="1" applyNumberFormat="1" applyFont="1" applyBorder="1" applyAlignment="1">
      <alignment vertical="center"/>
    </xf>
    <xf numFmtId="167" fontId="1" fillId="2" borderId="2" xfId="1" applyNumberFormat="1" applyFont="1" applyFill="1" applyBorder="1" applyAlignment="1">
      <alignment horizontal="center" vertical="center" wrapText="1"/>
    </xf>
    <xf numFmtId="167" fontId="1" fillId="0" borderId="0" xfId="1" applyNumberFormat="1" applyFont="1" applyFill="1" applyBorder="1" applyAlignment="1">
      <alignment horizontal="center" vertical="center" wrapText="1"/>
    </xf>
    <xf numFmtId="167" fontId="1" fillId="0" borderId="0" xfId="1" applyNumberFormat="1" applyFont="1" applyBorder="1" applyAlignment="1">
      <alignment horizontal="center" vertical="center" wrapText="1"/>
    </xf>
    <xf numFmtId="167" fontId="1" fillId="0" borderId="0" xfId="1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167" fontId="1" fillId="0" borderId="2" xfId="1" applyNumberFormat="1" applyFont="1" applyBorder="1" applyAlignment="1">
      <alignment horizontal="center" vertical="center" wrapText="1"/>
    </xf>
    <xf numFmtId="167" fontId="1" fillId="0" borderId="0" xfId="1" applyNumberFormat="1" applyFont="1" applyAlignment="1">
      <alignment horizontal="center"/>
    </xf>
    <xf numFmtId="167" fontId="2" fillId="0" borderId="0" xfId="1" applyNumberFormat="1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Y124"/>
  <sheetViews>
    <sheetView view="pageBreakPreview" topLeftCell="A29" zoomScale="110" zoomScaleNormal="85" zoomScaleSheetLayoutView="110" workbookViewId="0">
      <selection activeCell="F4" sqref="F4"/>
    </sheetView>
  </sheetViews>
  <sheetFormatPr defaultRowHeight="16.5"/>
  <cols>
    <col min="1" max="1" width="7.140625" style="6" customWidth="1"/>
    <col min="2" max="2" width="54.7109375" style="3" customWidth="1"/>
    <col min="3" max="5" width="15.140625" style="3" hidden="1" customWidth="1"/>
    <col min="6" max="6" width="16.42578125" style="3" customWidth="1"/>
    <col min="7" max="9" width="15.140625" style="3" hidden="1" customWidth="1"/>
    <col min="10" max="10" width="16.42578125" style="3" customWidth="1"/>
    <col min="11" max="13" width="15.140625" style="3" hidden="1" customWidth="1"/>
    <col min="14" max="14" width="16.7109375" style="3" customWidth="1"/>
    <col min="15" max="17" width="15.140625" style="3" hidden="1" customWidth="1"/>
    <col min="18" max="18" width="15.7109375" style="3" customWidth="1"/>
    <col min="19" max="19" width="17.7109375" style="3" customWidth="1"/>
    <col min="20" max="16384" width="9.140625" style="3"/>
  </cols>
  <sheetData>
    <row r="1" spans="1:21">
      <c r="A1" s="68"/>
      <c r="B1" s="68"/>
      <c r="C1" s="68"/>
      <c r="D1" s="68"/>
      <c r="E1" s="68"/>
      <c r="F1" s="68"/>
      <c r="G1" s="68"/>
      <c r="H1" s="68"/>
      <c r="I1" s="68"/>
      <c r="J1" s="36"/>
      <c r="K1" s="36"/>
      <c r="L1" s="36"/>
      <c r="M1" s="36"/>
      <c r="N1" s="36"/>
      <c r="O1" s="2"/>
      <c r="P1" s="2"/>
      <c r="Q1" s="2" t="s">
        <v>0</v>
      </c>
      <c r="R1" s="2"/>
      <c r="S1" s="2"/>
    </row>
    <row r="2" spans="1:21" ht="14.25" customHeight="1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71"/>
      <c r="O2" s="71"/>
      <c r="P2" s="71"/>
      <c r="Q2" s="71"/>
      <c r="R2" s="71"/>
      <c r="S2" s="71"/>
    </row>
    <row r="3" spans="1:21" ht="59.25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70" t="s">
        <v>156</v>
      </c>
      <c r="O3" s="70"/>
      <c r="P3" s="70"/>
      <c r="Q3" s="70"/>
      <c r="R3" s="70"/>
      <c r="S3" s="70"/>
    </row>
    <row r="4" spans="1:21" ht="20.25" customHeight="1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68"/>
      <c r="O4" s="68"/>
      <c r="P4" s="68"/>
      <c r="Q4" s="68"/>
      <c r="R4" s="68"/>
      <c r="S4" s="68"/>
    </row>
    <row r="5" spans="1:21" ht="21.75" customHeight="1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2"/>
      <c r="P5" s="2"/>
      <c r="Q5" s="2"/>
      <c r="R5" s="2"/>
      <c r="S5" s="2"/>
    </row>
    <row r="6" spans="1:21" ht="28.5" customHeight="1">
      <c r="A6" s="70" t="str">
        <f>'1 илова'!A2:S2</f>
        <v>"ТКХМУБ" АЖ нинг 2021 йил учун режалаштирилган харажатлар сметасига ёйилма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</row>
    <row r="7" spans="1:21" ht="6.75" customHeight="1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</row>
    <row r="8" spans="1:21">
      <c r="A8" s="4"/>
      <c r="B8" s="4"/>
      <c r="C8" s="4"/>
      <c r="D8" s="4"/>
      <c r="E8" s="4"/>
      <c r="F8" s="4"/>
      <c r="G8" s="4"/>
      <c r="H8" s="4"/>
      <c r="I8" s="4"/>
      <c r="J8" s="5"/>
      <c r="K8" s="2"/>
      <c r="L8" s="2"/>
      <c r="M8" s="2"/>
      <c r="N8" s="2"/>
      <c r="O8" s="2"/>
      <c r="P8" s="2" t="s">
        <v>1</v>
      </c>
      <c r="Q8" s="2"/>
      <c r="R8" s="2"/>
      <c r="S8" s="2" t="s">
        <v>112</v>
      </c>
    </row>
    <row r="9" spans="1:21" ht="15.75" customHeight="1">
      <c r="A9" s="69" t="s">
        <v>2</v>
      </c>
      <c r="B9" s="69" t="s">
        <v>3</v>
      </c>
      <c r="C9" s="69" t="s">
        <v>143</v>
      </c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</row>
    <row r="10" spans="1:21" s="6" customFormat="1" ht="15.75" customHeight="1">
      <c r="A10" s="69"/>
      <c r="B10" s="69"/>
      <c r="C10" s="69" t="s">
        <v>4</v>
      </c>
      <c r="D10" s="69" t="s">
        <v>5</v>
      </c>
      <c r="E10" s="69" t="s">
        <v>6</v>
      </c>
      <c r="F10" s="69" t="s">
        <v>37</v>
      </c>
      <c r="G10" s="69" t="s">
        <v>7</v>
      </c>
      <c r="H10" s="69" t="s">
        <v>8</v>
      </c>
      <c r="I10" s="69" t="s">
        <v>9</v>
      </c>
      <c r="J10" s="69" t="s">
        <v>40</v>
      </c>
      <c r="K10" s="69" t="s">
        <v>10</v>
      </c>
      <c r="L10" s="69" t="s">
        <v>11</v>
      </c>
      <c r="M10" s="69" t="s">
        <v>12</v>
      </c>
      <c r="N10" s="69" t="s">
        <v>39</v>
      </c>
      <c r="O10" s="69" t="s">
        <v>13</v>
      </c>
      <c r="P10" s="69" t="s">
        <v>14</v>
      </c>
      <c r="Q10" s="69" t="s">
        <v>15</v>
      </c>
      <c r="R10" s="69" t="s">
        <v>38</v>
      </c>
      <c r="S10" s="69" t="s">
        <v>41</v>
      </c>
    </row>
    <row r="11" spans="1:21" s="7" customFormat="1" ht="9" customHeight="1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</row>
    <row r="12" spans="1:21" s="7" customFormat="1">
      <c r="A12" s="25">
        <v>1</v>
      </c>
      <c r="B12" s="9" t="s">
        <v>57</v>
      </c>
      <c r="C12" s="26">
        <f>C13+C14+C15+C16+C25+C26+C27+C28+C30</f>
        <v>954000</v>
      </c>
      <c r="D12" s="26">
        <f t="shared" ref="D12:S12" si="0">D13+D14+D15+D16+D25+D26+D27+D28+D30</f>
        <v>1042000</v>
      </c>
      <c r="E12" s="26">
        <f t="shared" si="0"/>
        <v>1165900</v>
      </c>
      <c r="F12" s="26">
        <f t="shared" si="0"/>
        <v>3161900</v>
      </c>
      <c r="G12" s="26">
        <f t="shared" si="0"/>
        <v>1338500</v>
      </c>
      <c r="H12" s="26">
        <f t="shared" si="0"/>
        <v>1384100</v>
      </c>
      <c r="I12" s="26">
        <f t="shared" si="0"/>
        <v>1416300</v>
      </c>
      <c r="J12" s="26">
        <f t="shared" si="0"/>
        <v>4138900</v>
      </c>
      <c r="K12" s="26">
        <f t="shared" si="0"/>
        <v>1470800</v>
      </c>
      <c r="L12" s="26">
        <f t="shared" si="0"/>
        <v>1444800</v>
      </c>
      <c r="M12" s="26">
        <f t="shared" si="0"/>
        <v>1426300</v>
      </c>
      <c r="N12" s="26">
        <f t="shared" si="0"/>
        <v>4341900</v>
      </c>
      <c r="O12" s="26">
        <f t="shared" si="0"/>
        <v>1406600</v>
      </c>
      <c r="P12" s="26">
        <f t="shared" si="0"/>
        <v>1399200</v>
      </c>
      <c r="Q12" s="26">
        <f t="shared" si="0"/>
        <v>1401500</v>
      </c>
      <c r="R12" s="26">
        <f t="shared" si="0"/>
        <v>4207300</v>
      </c>
      <c r="S12" s="26">
        <f t="shared" si="0"/>
        <v>15850000</v>
      </c>
      <c r="T12" s="11"/>
      <c r="U12" s="12"/>
    </row>
    <row r="13" spans="1:21" s="7" customFormat="1">
      <c r="A13" s="23" t="s">
        <v>63</v>
      </c>
      <c r="B13" s="9" t="s">
        <v>59</v>
      </c>
      <c r="C13" s="10">
        <f>'1 илова'!C9</f>
        <v>300000</v>
      </c>
      <c r="D13" s="10">
        <f>'1 илова'!D9</f>
        <v>343200</v>
      </c>
      <c r="E13" s="10">
        <f>'1 илова'!E9</f>
        <v>394400</v>
      </c>
      <c r="F13" s="28">
        <f>E13+D13+C13</f>
        <v>1037600</v>
      </c>
      <c r="G13" s="10">
        <f>'1 илова'!G9</f>
        <v>556600</v>
      </c>
      <c r="H13" s="10">
        <f>'1 илова'!H9</f>
        <v>568200</v>
      </c>
      <c r="I13" s="10">
        <f>'1 илова'!I9</f>
        <v>569500</v>
      </c>
      <c r="J13" s="28">
        <f>I13+H13+G13</f>
        <v>1694300</v>
      </c>
      <c r="K13" s="10">
        <f>'1 илова'!K9</f>
        <v>626400</v>
      </c>
      <c r="L13" s="10">
        <f>'1 илова'!L9</f>
        <v>609000</v>
      </c>
      <c r="M13" s="10">
        <f>'1 илова'!M9</f>
        <v>591600</v>
      </c>
      <c r="N13" s="28">
        <f>M13+L13+K13</f>
        <v>1827000</v>
      </c>
      <c r="O13" s="10">
        <f>'1 илова'!O9</f>
        <v>571900</v>
      </c>
      <c r="P13" s="10">
        <f>'1 илова'!P9</f>
        <v>556600</v>
      </c>
      <c r="Q13" s="10">
        <f>'1 илова'!Q9</f>
        <v>545200</v>
      </c>
      <c r="R13" s="28">
        <f>Q13+P13+O13</f>
        <v>1673700</v>
      </c>
      <c r="S13" s="27">
        <f t="shared" ref="S13:S30" si="1">F13+J13+N13+R13</f>
        <v>6232600</v>
      </c>
      <c r="T13" s="11"/>
      <c r="U13" s="12"/>
    </row>
    <row r="14" spans="1:21" s="7" customFormat="1">
      <c r="A14" s="23" t="s">
        <v>64</v>
      </c>
      <c r="B14" s="9" t="s">
        <v>16</v>
      </c>
      <c r="C14" s="10">
        <f>'1 илова'!C10</f>
        <v>500000</v>
      </c>
      <c r="D14" s="10">
        <f>'1 илова'!D10</f>
        <v>519000</v>
      </c>
      <c r="E14" s="10">
        <f>'1 илова'!E10</f>
        <v>590000</v>
      </c>
      <c r="F14" s="28">
        <f>E14+D14+C14</f>
        <v>1609000</v>
      </c>
      <c r="G14" s="10">
        <f>'1 илова'!G10</f>
        <v>590000</v>
      </c>
      <c r="H14" s="10">
        <f>'1 илова'!H10</f>
        <v>590000</v>
      </c>
      <c r="I14" s="10">
        <f>'1 илова'!I10</f>
        <v>590000</v>
      </c>
      <c r="J14" s="28">
        <f>I14+H14+G14</f>
        <v>1770000</v>
      </c>
      <c r="K14" s="10">
        <f>'1 илова'!K10</f>
        <v>590000</v>
      </c>
      <c r="L14" s="10">
        <f>'1 илова'!L10</f>
        <v>590000</v>
      </c>
      <c r="M14" s="10">
        <f>'1 илова'!M10</f>
        <v>590000</v>
      </c>
      <c r="N14" s="28">
        <f>M14+L14+K14</f>
        <v>1770000</v>
      </c>
      <c r="O14" s="10">
        <f>'1 илова'!O10</f>
        <v>590000</v>
      </c>
      <c r="P14" s="10">
        <f>'1 илова'!P10</f>
        <v>590000</v>
      </c>
      <c r="Q14" s="10">
        <f>'1 илова'!Q10</f>
        <v>590000</v>
      </c>
      <c r="R14" s="28">
        <f>Q14+P14+O14</f>
        <v>1770000</v>
      </c>
      <c r="S14" s="27">
        <f t="shared" si="1"/>
        <v>6919000</v>
      </c>
      <c r="T14" s="13"/>
      <c r="U14" s="12"/>
    </row>
    <row r="15" spans="1:21" s="7" customFormat="1">
      <c r="A15" s="23" t="s">
        <v>65</v>
      </c>
      <c r="B15" s="9" t="s">
        <v>60</v>
      </c>
      <c r="C15" s="10">
        <f>'1 илова'!C11</f>
        <v>0</v>
      </c>
      <c r="D15" s="10">
        <f>'1 илова'!D11</f>
        <v>0</v>
      </c>
      <c r="E15" s="10">
        <f>'1 илова'!E11</f>
        <v>0</v>
      </c>
      <c r="F15" s="28">
        <f>E15+D15+C15</f>
        <v>0</v>
      </c>
      <c r="G15" s="10">
        <f>'1 илова'!G11</f>
        <v>0</v>
      </c>
      <c r="H15" s="10">
        <f>'1 илова'!H11</f>
        <v>0</v>
      </c>
      <c r="I15" s="10">
        <f>'1 илова'!I11</f>
        <v>0</v>
      </c>
      <c r="J15" s="28">
        <f>I15+H15+G15</f>
        <v>0</v>
      </c>
      <c r="K15" s="10">
        <f>'1 илова'!K11</f>
        <v>0</v>
      </c>
      <c r="L15" s="10">
        <f>'1 илова'!L11</f>
        <v>0</v>
      </c>
      <c r="M15" s="10">
        <f>'1 илова'!M11</f>
        <v>0</v>
      </c>
      <c r="N15" s="28">
        <f>M15+L15+K15</f>
        <v>0</v>
      </c>
      <c r="O15" s="10">
        <f>'1 илова'!O11</f>
        <v>0</v>
      </c>
      <c r="P15" s="10">
        <f>'1 илова'!P11</f>
        <v>0</v>
      </c>
      <c r="Q15" s="10">
        <f>'1 илова'!Q11</f>
        <v>0</v>
      </c>
      <c r="R15" s="28">
        <f>Q15+P15+O15</f>
        <v>0</v>
      </c>
      <c r="S15" s="27">
        <f t="shared" si="1"/>
        <v>0</v>
      </c>
      <c r="T15" s="13"/>
      <c r="U15" s="12"/>
    </row>
    <row r="16" spans="1:21" s="7" customFormat="1" ht="18" customHeight="1">
      <c r="A16" s="23" t="s">
        <v>66</v>
      </c>
      <c r="B16" s="14" t="s">
        <v>55</v>
      </c>
      <c r="C16" s="27">
        <f>C17+C18+C19+C20+C21+C22+C23+C24</f>
        <v>154000</v>
      </c>
      <c r="D16" s="27">
        <f t="shared" ref="D16:S16" si="2">D17+D18+D19+D20+D21+D22+D23+D24</f>
        <v>179800</v>
      </c>
      <c r="E16" s="27">
        <f t="shared" si="2"/>
        <v>181500</v>
      </c>
      <c r="F16" s="28">
        <f t="shared" ref="F16:F30" si="3">E16+D16+C16</f>
        <v>515300</v>
      </c>
      <c r="G16" s="27">
        <f t="shared" si="2"/>
        <v>191900</v>
      </c>
      <c r="H16" s="27">
        <f t="shared" si="2"/>
        <v>225900</v>
      </c>
      <c r="I16" s="27">
        <f t="shared" si="2"/>
        <v>256800</v>
      </c>
      <c r="J16" s="28">
        <f t="shared" ref="J16:J30" si="4">I16+H16+G16</f>
        <v>674600</v>
      </c>
      <c r="K16" s="27">
        <f t="shared" si="2"/>
        <v>254400</v>
      </c>
      <c r="L16" s="27">
        <f t="shared" si="2"/>
        <v>245800</v>
      </c>
      <c r="M16" s="27">
        <f t="shared" si="2"/>
        <v>244700</v>
      </c>
      <c r="N16" s="28">
        <f t="shared" ref="N16:N30" si="5">M16+L16+K16</f>
        <v>744900</v>
      </c>
      <c r="O16" s="27">
        <f t="shared" si="2"/>
        <v>244700</v>
      </c>
      <c r="P16" s="27">
        <f t="shared" si="2"/>
        <v>252600</v>
      </c>
      <c r="Q16" s="27">
        <f t="shared" si="2"/>
        <v>266300</v>
      </c>
      <c r="R16" s="28">
        <f t="shared" ref="R16:R30" si="6">Q16+P16+O16</f>
        <v>763600</v>
      </c>
      <c r="S16" s="27">
        <f t="shared" si="2"/>
        <v>2698400</v>
      </c>
      <c r="T16" s="11"/>
      <c r="U16" s="12"/>
    </row>
    <row r="17" spans="1:21" s="7" customFormat="1">
      <c r="A17" s="23" t="s">
        <v>97</v>
      </c>
      <c r="B17" s="9" t="s">
        <v>17</v>
      </c>
      <c r="C17" s="10">
        <f>'1 илова'!C13</f>
        <v>49000</v>
      </c>
      <c r="D17" s="10">
        <f>'1 илова'!D13</f>
        <v>57900</v>
      </c>
      <c r="E17" s="10">
        <f>'1 илова'!E13</f>
        <v>56800</v>
      </c>
      <c r="F17" s="28">
        <f t="shared" si="3"/>
        <v>163700</v>
      </c>
      <c r="G17" s="10">
        <f>'1 илова'!G13</f>
        <v>62500</v>
      </c>
      <c r="H17" s="10">
        <f>'1 илова'!H13</f>
        <v>73800</v>
      </c>
      <c r="I17" s="10">
        <f>'1 илова'!I13</f>
        <v>80700</v>
      </c>
      <c r="J17" s="28">
        <f t="shared" si="4"/>
        <v>217000</v>
      </c>
      <c r="K17" s="10">
        <f>'1 илова'!K13</f>
        <v>80700</v>
      </c>
      <c r="L17" s="10">
        <f>'1 илова'!L13</f>
        <v>76100</v>
      </c>
      <c r="M17" s="10">
        <f>'1 илова'!M13</f>
        <v>79500</v>
      </c>
      <c r="N17" s="28">
        <f t="shared" si="5"/>
        <v>236300</v>
      </c>
      <c r="O17" s="10">
        <f>'1 илова'!O13</f>
        <v>80700</v>
      </c>
      <c r="P17" s="10">
        <f>'1 илова'!P13</f>
        <v>84000</v>
      </c>
      <c r="Q17" s="10">
        <f>'1 илова'!Q13</f>
        <v>86300</v>
      </c>
      <c r="R17" s="28">
        <f t="shared" si="6"/>
        <v>251000</v>
      </c>
      <c r="S17" s="27">
        <f t="shared" si="1"/>
        <v>868000</v>
      </c>
      <c r="T17" s="13"/>
      <c r="U17" s="12"/>
    </row>
    <row r="18" spans="1:21" s="7" customFormat="1">
      <c r="A18" s="23" t="s">
        <v>98</v>
      </c>
      <c r="B18" s="9" t="s">
        <v>58</v>
      </c>
      <c r="C18" s="10">
        <f>'1 илова'!C14</f>
        <v>50000</v>
      </c>
      <c r="D18" s="10">
        <f>'1 илова'!D14</f>
        <v>57200</v>
      </c>
      <c r="E18" s="10">
        <f>'1 илова'!E14</f>
        <v>61600</v>
      </c>
      <c r="F18" s="28">
        <f t="shared" si="3"/>
        <v>168800</v>
      </c>
      <c r="G18" s="10">
        <f>'1 илова'!G14</f>
        <v>66300</v>
      </c>
      <c r="H18" s="10">
        <f>'1 илова'!H14</f>
        <v>79100</v>
      </c>
      <c r="I18" s="10">
        <f>'1 илова'!I14</f>
        <v>94200</v>
      </c>
      <c r="J18" s="28">
        <f t="shared" si="4"/>
        <v>239600</v>
      </c>
      <c r="K18" s="10">
        <f>'1 илова'!K14</f>
        <v>90700</v>
      </c>
      <c r="L18" s="10">
        <f>'1 илова'!L14</f>
        <v>81400</v>
      </c>
      <c r="M18" s="10">
        <f>'1 илова'!M14</f>
        <v>82600</v>
      </c>
      <c r="N18" s="28">
        <f t="shared" si="5"/>
        <v>254700</v>
      </c>
      <c r="O18" s="10">
        <f>'1 илова'!O14</f>
        <v>83700</v>
      </c>
      <c r="P18" s="10">
        <f>'1 илова'!P14</f>
        <v>84900</v>
      </c>
      <c r="Q18" s="10">
        <f>'1 илова'!Q14</f>
        <v>91900</v>
      </c>
      <c r="R18" s="28">
        <f t="shared" si="6"/>
        <v>260500</v>
      </c>
      <c r="S18" s="27">
        <f t="shared" si="1"/>
        <v>923600</v>
      </c>
      <c r="T18" s="13"/>
      <c r="U18" s="12"/>
    </row>
    <row r="19" spans="1:21" s="7" customFormat="1" ht="30.75" customHeight="1">
      <c r="A19" s="23" t="s">
        <v>99</v>
      </c>
      <c r="B19" s="14" t="s">
        <v>111</v>
      </c>
      <c r="C19" s="10">
        <f>'1 илова'!C15</f>
        <v>0</v>
      </c>
      <c r="D19" s="10">
        <f>'1 илова'!D15</f>
        <v>0</v>
      </c>
      <c r="E19" s="10">
        <f>'1 илова'!E15</f>
        <v>0</v>
      </c>
      <c r="F19" s="28">
        <f t="shared" si="3"/>
        <v>0</v>
      </c>
      <c r="G19" s="10">
        <f>'1 илова'!G15</f>
        <v>0</v>
      </c>
      <c r="H19" s="10">
        <f>'1 илова'!H15</f>
        <v>0</v>
      </c>
      <c r="I19" s="10">
        <f>'1 илова'!I15</f>
        <v>0</v>
      </c>
      <c r="J19" s="28">
        <f t="shared" si="4"/>
        <v>0</v>
      </c>
      <c r="K19" s="10">
        <f>'1 илова'!K15</f>
        <v>0</v>
      </c>
      <c r="L19" s="10">
        <f>'1 илова'!L15</f>
        <v>0</v>
      </c>
      <c r="M19" s="10">
        <f>'1 илова'!M15</f>
        <v>0</v>
      </c>
      <c r="N19" s="28">
        <f t="shared" si="5"/>
        <v>0</v>
      </c>
      <c r="O19" s="10">
        <f>'1 илова'!O15</f>
        <v>0</v>
      </c>
      <c r="P19" s="10">
        <f>'1 илова'!P15</f>
        <v>0</v>
      </c>
      <c r="Q19" s="10">
        <f>'1 илова'!Q15</f>
        <v>0</v>
      </c>
      <c r="R19" s="28">
        <f t="shared" si="6"/>
        <v>0</v>
      </c>
      <c r="S19" s="27">
        <f t="shared" si="1"/>
        <v>0</v>
      </c>
      <c r="T19" s="13"/>
      <c r="U19" s="12"/>
    </row>
    <row r="20" spans="1:21" s="7" customFormat="1">
      <c r="A20" s="23" t="s">
        <v>100</v>
      </c>
      <c r="B20" s="9" t="s">
        <v>61</v>
      </c>
      <c r="C20" s="10">
        <f>'1 илова'!C16</f>
        <v>0</v>
      </c>
      <c r="D20" s="10">
        <f>'1 илова'!D16</f>
        <v>0</v>
      </c>
      <c r="E20" s="10">
        <f>'1 илова'!E16</f>
        <v>0</v>
      </c>
      <c r="F20" s="28">
        <f t="shared" si="3"/>
        <v>0</v>
      </c>
      <c r="G20" s="10">
        <f>'1 илова'!G16</f>
        <v>0</v>
      </c>
      <c r="H20" s="10">
        <f>'1 илова'!H16</f>
        <v>0</v>
      </c>
      <c r="I20" s="10">
        <f>'1 илова'!I16</f>
        <v>0</v>
      </c>
      <c r="J20" s="28">
        <f t="shared" si="4"/>
        <v>0</v>
      </c>
      <c r="K20" s="10">
        <f>'1 илова'!K16</f>
        <v>0</v>
      </c>
      <c r="L20" s="10">
        <f>'1 илова'!L16</f>
        <v>0</v>
      </c>
      <c r="M20" s="10">
        <f>'1 илова'!M16</f>
        <v>0</v>
      </c>
      <c r="N20" s="28">
        <f t="shared" si="5"/>
        <v>0</v>
      </c>
      <c r="O20" s="10">
        <f>'1 илова'!O16</f>
        <v>0</v>
      </c>
      <c r="P20" s="10">
        <f>'1 илова'!P16</f>
        <v>0</v>
      </c>
      <c r="Q20" s="10">
        <f>'1 илова'!Q16</f>
        <v>0</v>
      </c>
      <c r="R20" s="28">
        <f t="shared" si="6"/>
        <v>0</v>
      </c>
      <c r="S20" s="27">
        <f t="shared" si="1"/>
        <v>0</v>
      </c>
      <c r="T20" s="13"/>
      <c r="U20" s="12"/>
    </row>
    <row r="21" spans="1:21" s="7" customFormat="1" ht="51" customHeight="1">
      <c r="A21" s="23" t="s">
        <v>101</v>
      </c>
      <c r="B21" s="14" t="s">
        <v>110</v>
      </c>
      <c r="C21" s="10">
        <f>'1 илова'!C17</f>
        <v>27000</v>
      </c>
      <c r="D21" s="10">
        <f>'1 илова'!D17</f>
        <v>28700</v>
      </c>
      <c r="E21" s="10">
        <f>'1 илова'!E17</f>
        <v>31100</v>
      </c>
      <c r="F21" s="28">
        <f t="shared" si="3"/>
        <v>86800</v>
      </c>
      <c r="G21" s="10">
        <f>'1 илова'!G17</f>
        <v>31100</v>
      </c>
      <c r="H21" s="10">
        <f>'1 илова'!H17</f>
        <v>40000</v>
      </c>
      <c r="I21" s="10">
        <f>'1 илова'!I17</f>
        <v>38900</v>
      </c>
      <c r="J21" s="28">
        <f t="shared" si="4"/>
        <v>110000</v>
      </c>
      <c r="K21" s="10">
        <f>'1 илова'!K17</f>
        <v>40000</v>
      </c>
      <c r="L21" s="10">
        <f>'1 илова'!L17</f>
        <v>43300</v>
      </c>
      <c r="M21" s="10">
        <f>'1 илова'!M17</f>
        <v>35600</v>
      </c>
      <c r="N21" s="28">
        <f t="shared" si="5"/>
        <v>118900</v>
      </c>
      <c r="O21" s="10">
        <f>'1 илова'!O17</f>
        <v>33300</v>
      </c>
      <c r="P21" s="10">
        <f>'1 илова'!P17</f>
        <v>36700</v>
      </c>
      <c r="Q21" s="10">
        <f>'1 илова'!Q17</f>
        <v>41100</v>
      </c>
      <c r="R21" s="28">
        <f t="shared" si="6"/>
        <v>111100</v>
      </c>
      <c r="S21" s="27">
        <f t="shared" si="1"/>
        <v>426800</v>
      </c>
      <c r="T21" s="13"/>
      <c r="U21" s="12"/>
    </row>
    <row r="22" spans="1:21" s="7" customFormat="1">
      <c r="A22" s="23" t="s">
        <v>102</v>
      </c>
      <c r="B22" s="9" t="s">
        <v>18</v>
      </c>
      <c r="C22" s="10">
        <f>'1 илова'!C18</f>
        <v>28000</v>
      </c>
      <c r="D22" s="10">
        <f>'1 илова'!D18</f>
        <v>36000</v>
      </c>
      <c r="E22" s="10">
        <f>'1 илова'!E18</f>
        <v>32000</v>
      </c>
      <c r="F22" s="28">
        <f t="shared" si="3"/>
        <v>96000</v>
      </c>
      <c r="G22" s="10">
        <f>'1 илова'!G18</f>
        <v>32000</v>
      </c>
      <c r="H22" s="10">
        <f>'1 илова'!H18</f>
        <v>33000</v>
      </c>
      <c r="I22" s="10">
        <f>'1 илова'!I18</f>
        <v>43000</v>
      </c>
      <c r="J22" s="28">
        <f t="shared" si="4"/>
        <v>108000</v>
      </c>
      <c r="K22" s="10">
        <f>'1 илова'!K18</f>
        <v>43000</v>
      </c>
      <c r="L22" s="10">
        <f>'1 илова'!L18</f>
        <v>45000</v>
      </c>
      <c r="M22" s="10">
        <f>'1 илова'!M18</f>
        <v>47000</v>
      </c>
      <c r="N22" s="28">
        <f t="shared" si="5"/>
        <v>135000</v>
      </c>
      <c r="O22" s="10">
        <f>'1 илова'!O18</f>
        <v>47000</v>
      </c>
      <c r="P22" s="10">
        <f>'1 илова'!P18</f>
        <v>47000</v>
      </c>
      <c r="Q22" s="10">
        <f>'1 илова'!Q18</f>
        <v>47000</v>
      </c>
      <c r="R22" s="28">
        <f t="shared" si="6"/>
        <v>141000</v>
      </c>
      <c r="S22" s="27">
        <f t="shared" si="1"/>
        <v>480000</v>
      </c>
      <c r="T22" s="13"/>
      <c r="U22" s="12"/>
    </row>
    <row r="23" spans="1:21" s="7" customFormat="1" ht="33" customHeight="1">
      <c r="A23" s="23" t="s">
        <v>103</v>
      </c>
      <c r="B23" s="15" t="s">
        <v>113</v>
      </c>
      <c r="C23" s="10">
        <f>'1 илова'!C19</f>
        <v>0</v>
      </c>
      <c r="D23" s="10">
        <f>'1 илова'!D19</f>
        <v>0</v>
      </c>
      <c r="E23" s="10">
        <f>'1 илова'!E19</f>
        <v>0</v>
      </c>
      <c r="F23" s="28">
        <f t="shared" si="3"/>
        <v>0</v>
      </c>
      <c r="G23" s="10">
        <f>'1 илова'!G19</f>
        <v>0</v>
      </c>
      <c r="H23" s="10">
        <f>'1 илова'!H19</f>
        <v>0</v>
      </c>
      <c r="I23" s="10">
        <f>'1 илова'!I19</f>
        <v>0</v>
      </c>
      <c r="J23" s="28">
        <f t="shared" si="4"/>
        <v>0</v>
      </c>
      <c r="K23" s="10">
        <f>'1 илова'!K19</f>
        <v>0</v>
      </c>
      <c r="L23" s="10">
        <f>'1 илова'!L19</f>
        <v>0</v>
      </c>
      <c r="M23" s="10">
        <f>'1 илова'!M19</f>
        <v>0</v>
      </c>
      <c r="N23" s="28">
        <f t="shared" si="5"/>
        <v>0</v>
      </c>
      <c r="O23" s="10">
        <f>'1 илова'!O19</f>
        <v>0</v>
      </c>
      <c r="P23" s="10">
        <f>'1 илова'!P19</f>
        <v>0</v>
      </c>
      <c r="Q23" s="10">
        <f>'1 илова'!Q19</f>
        <v>0</v>
      </c>
      <c r="R23" s="28">
        <f t="shared" si="6"/>
        <v>0</v>
      </c>
      <c r="S23" s="27">
        <f t="shared" si="1"/>
        <v>0</v>
      </c>
      <c r="T23" s="13"/>
      <c r="U23" s="12"/>
    </row>
    <row r="24" spans="1:21" s="7" customFormat="1">
      <c r="A24" s="23" t="s">
        <v>104</v>
      </c>
      <c r="B24" s="15" t="s">
        <v>62</v>
      </c>
      <c r="C24" s="10">
        <f>'1 илова'!C20</f>
        <v>0</v>
      </c>
      <c r="D24" s="10">
        <f>'1 илова'!D20</f>
        <v>0</v>
      </c>
      <c r="E24" s="10">
        <f>'1 илова'!E20</f>
        <v>0</v>
      </c>
      <c r="F24" s="28">
        <f t="shared" si="3"/>
        <v>0</v>
      </c>
      <c r="G24" s="10">
        <f>'1 илова'!G20</f>
        <v>0</v>
      </c>
      <c r="H24" s="10">
        <f>'1 илова'!H20</f>
        <v>0</v>
      </c>
      <c r="I24" s="10">
        <f>'1 илова'!I20</f>
        <v>0</v>
      </c>
      <c r="J24" s="28">
        <f t="shared" si="4"/>
        <v>0</v>
      </c>
      <c r="K24" s="10">
        <f>'1 илова'!K20</f>
        <v>0</v>
      </c>
      <c r="L24" s="10">
        <f>'1 илова'!L20</f>
        <v>0</v>
      </c>
      <c r="M24" s="10">
        <f>'1 илова'!M20</f>
        <v>0</v>
      </c>
      <c r="N24" s="28">
        <f t="shared" si="5"/>
        <v>0</v>
      </c>
      <c r="O24" s="10">
        <f>'1 илова'!O20</f>
        <v>0</v>
      </c>
      <c r="P24" s="10">
        <f>'1 илова'!P20</f>
        <v>0</v>
      </c>
      <c r="Q24" s="10">
        <f>'1 илова'!Q20</f>
        <v>0</v>
      </c>
      <c r="R24" s="28">
        <f t="shared" si="6"/>
        <v>0</v>
      </c>
      <c r="S24" s="27">
        <f t="shared" si="1"/>
        <v>0</v>
      </c>
      <c r="T24" s="13"/>
      <c r="U24" s="12"/>
    </row>
    <row r="25" spans="1:21" s="7" customFormat="1">
      <c r="A25" s="23" t="s">
        <v>67</v>
      </c>
      <c r="B25" s="9" t="s">
        <v>52</v>
      </c>
      <c r="C25" s="10">
        <f>'1 илова'!C21</f>
        <v>0</v>
      </c>
      <c r="D25" s="10">
        <f>'1 илова'!D21</f>
        <v>0</v>
      </c>
      <c r="E25" s="10">
        <f>'1 илова'!E21</f>
        <v>0</v>
      </c>
      <c r="F25" s="28">
        <f t="shared" si="3"/>
        <v>0</v>
      </c>
      <c r="G25" s="10">
        <f>'1 илова'!G21</f>
        <v>0</v>
      </c>
      <c r="H25" s="10">
        <f>'1 илова'!H21</f>
        <v>0</v>
      </c>
      <c r="I25" s="10">
        <f>'1 илова'!I21</f>
        <v>0</v>
      </c>
      <c r="J25" s="28">
        <f t="shared" si="4"/>
        <v>0</v>
      </c>
      <c r="K25" s="10">
        <f>'1 илова'!K21</f>
        <v>0</v>
      </c>
      <c r="L25" s="10">
        <f>'1 илова'!L21</f>
        <v>0</v>
      </c>
      <c r="M25" s="10">
        <f>'1 илова'!M21</f>
        <v>0</v>
      </c>
      <c r="N25" s="28">
        <f t="shared" si="5"/>
        <v>0</v>
      </c>
      <c r="O25" s="10">
        <f>'1 илова'!O21</f>
        <v>0</v>
      </c>
      <c r="P25" s="10">
        <f>'1 илова'!P21</f>
        <v>0</v>
      </c>
      <c r="Q25" s="10">
        <f>'1 илова'!Q21</f>
        <v>0</v>
      </c>
      <c r="R25" s="28">
        <f t="shared" si="6"/>
        <v>0</v>
      </c>
      <c r="S25" s="27">
        <f t="shared" si="1"/>
        <v>0</v>
      </c>
      <c r="T25" s="13"/>
      <c r="U25" s="12"/>
    </row>
    <row r="26" spans="1:21" s="7" customFormat="1">
      <c r="A26" s="23" t="s">
        <v>68</v>
      </c>
      <c r="B26" s="9" t="s">
        <v>56</v>
      </c>
      <c r="C26" s="10">
        <f>'1 илова'!C22</f>
        <v>0</v>
      </c>
      <c r="D26" s="10">
        <f>'1 илова'!D22</f>
        <v>0</v>
      </c>
      <c r="E26" s="10">
        <f>'1 илова'!E22</f>
        <v>0</v>
      </c>
      <c r="F26" s="28">
        <f t="shared" si="3"/>
        <v>0</v>
      </c>
      <c r="G26" s="10">
        <f>'1 илова'!G22</f>
        <v>0</v>
      </c>
      <c r="H26" s="10">
        <f>'1 илова'!H22</f>
        <v>0</v>
      </c>
      <c r="I26" s="10">
        <f>'1 илова'!I22</f>
        <v>0</v>
      </c>
      <c r="J26" s="28">
        <f t="shared" si="4"/>
        <v>0</v>
      </c>
      <c r="K26" s="10">
        <f>'1 илова'!K22</f>
        <v>0</v>
      </c>
      <c r="L26" s="10">
        <f>'1 илова'!L22</f>
        <v>0</v>
      </c>
      <c r="M26" s="10">
        <f>'1 илова'!M22</f>
        <v>0</v>
      </c>
      <c r="N26" s="28">
        <f t="shared" si="5"/>
        <v>0</v>
      </c>
      <c r="O26" s="10">
        <f>'1 илова'!O22</f>
        <v>0</v>
      </c>
      <c r="P26" s="10">
        <f>'1 илова'!P22</f>
        <v>0</v>
      </c>
      <c r="Q26" s="10">
        <f>'1 илова'!Q22</f>
        <v>0</v>
      </c>
      <c r="R26" s="28">
        <f t="shared" si="6"/>
        <v>0</v>
      </c>
      <c r="S26" s="27">
        <f t="shared" si="1"/>
        <v>0</v>
      </c>
      <c r="T26" s="13"/>
      <c r="U26" s="12"/>
    </row>
    <row r="27" spans="1:21" s="7" customFormat="1">
      <c r="A27" s="23" t="s">
        <v>69</v>
      </c>
      <c r="B27" s="9" t="s">
        <v>53</v>
      </c>
      <c r="C27" s="10">
        <f>'1 илова'!C23</f>
        <v>0</v>
      </c>
      <c r="D27" s="10">
        <f>'1 илова'!D23</f>
        <v>0</v>
      </c>
      <c r="E27" s="10">
        <f>'1 илова'!E23</f>
        <v>0</v>
      </c>
      <c r="F27" s="28">
        <f t="shared" si="3"/>
        <v>0</v>
      </c>
      <c r="G27" s="10">
        <f>'1 илова'!G23</f>
        <v>0</v>
      </c>
      <c r="H27" s="10">
        <f>'1 илова'!H23</f>
        <v>0</v>
      </c>
      <c r="I27" s="10">
        <f>'1 илова'!I23</f>
        <v>0</v>
      </c>
      <c r="J27" s="28">
        <f t="shared" si="4"/>
        <v>0</v>
      </c>
      <c r="K27" s="10">
        <f>'1 илова'!K23</f>
        <v>0</v>
      </c>
      <c r="L27" s="10">
        <f>'1 илова'!L23</f>
        <v>0</v>
      </c>
      <c r="M27" s="10">
        <f>'1 илова'!M23</f>
        <v>0</v>
      </c>
      <c r="N27" s="28">
        <f t="shared" si="5"/>
        <v>0</v>
      </c>
      <c r="O27" s="10">
        <f>'1 илова'!O23</f>
        <v>0</v>
      </c>
      <c r="P27" s="10">
        <f>'1 илова'!P23</f>
        <v>0</v>
      </c>
      <c r="Q27" s="10">
        <f>'1 илова'!Q23</f>
        <v>0</v>
      </c>
      <c r="R27" s="28">
        <f t="shared" si="6"/>
        <v>0</v>
      </c>
      <c r="S27" s="27">
        <f t="shared" si="1"/>
        <v>0</v>
      </c>
      <c r="T27" s="13"/>
      <c r="U27" s="12"/>
    </row>
    <row r="28" spans="1:21" s="7" customFormat="1">
      <c r="A28" s="23" t="s">
        <v>70</v>
      </c>
      <c r="B28" s="9" t="s">
        <v>54</v>
      </c>
      <c r="C28" s="10">
        <f>'1 илова'!C24</f>
        <v>0</v>
      </c>
      <c r="D28" s="10">
        <f>'1 илова'!D24</f>
        <v>0</v>
      </c>
      <c r="E28" s="10">
        <f>'1 илова'!E24</f>
        <v>0</v>
      </c>
      <c r="F28" s="28">
        <f t="shared" si="3"/>
        <v>0</v>
      </c>
      <c r="G28" s="10">
        <f>'1 илова'!G24</f>
        <v>0</v>
      </c>
      <c r="H28" s="10">
        <f>'1 илова'!H24</f>
        <v>0</v>
      </c>
      <c r="I28" s="10">
        <f>'1 илова'!I24</f>
        <v>0</v>
      </c>
      <c r="J28" s="28">
        <f t="shared" si="4"/>
        <v>0</v>
      </c>
      <c r="K28" s="10">
        <f>'1 илова'!K24</f>
        <v>0</v>
      </c>
      <c r="L28" s="10">
        <f>'1 илова'!L24</f>
        <v>0</v>
      </c>
      <c r="M28" s="10">
        <f>'1 илова'!M24</f>
        <v>0</v>
      </c>
      <c r="N28" s="28">
        <f t="shared" si="5"/>
        <v>0</v>
      </c>
      <c r="O28" s="10">
        <f>'1 илова'!O24</f>
        <v>0</v>
      </c>
      <c r="P28" s="10">
        <f>'1 илова'!P24</f>
        <v>0</v>
      </c>
      <c r="Q28" s="10">
        <f>'1 илова'!Q24</f>
        <v>0</v>
      </c>
      <c r="R28" s="28">
        <f t="shared" si="6"/>
        <v>0</v>
      </c>
      <c r="S28" s="27">
        <f t="shared" si="1"/>
        <v>0</v>
      </c>
      <c r="T28" s="13"/>
      <c r="U28" s="12"/>
    </row>
    <row r="29" spans="1:21" s="7" customFormat="1">
      <c r="A29" s="23" t="s">
        <v>105</v>
      </c>
      <c r="B29" s="9" t="s">
        <v>106</v>
      </c>
      <c r="C29" s="10">
        <f>'1 илова'!C25</f>
        <v>0</v>
      </c>
      <c r="D29" s="10">
        <f>'1 илова'!D25</f>
        <v>0</v>
      </c>
      <c r="E29" s="10">
        <f>'1 илова'!E25</f>
        <v>0</v>
      </c>
      <c r="F29" s="28">
        <f t="shared" si="3"/>
        <v>0</v>
      </c>
      <c r="G29" s="10">
        <f>'1 илова'!G25</f>
        <v>0</v>
      </c>
      <c r="H29" s="10">
        <f>'1 илова'!H25</f>
        <v>0</v>
      </c>
      <c r="I29" s="10">
        <f>'1 илова'!I25</f>
        <v>0</v>
      </c>
      <c r="J29" s="28">
        <f t="shared" si="4"/>
        <v>0</v>
      </c>
      <c r="K29" s="10">
        <f>'1 илова'!K25</f>
        <v>0</v>
      </c>
      <c r="L29" s="10">
        <f>'1 илова'!L25</f>
        <v>0</v>
      </c>
      <c r="M29" s="10">
        <f>'1 илова'!M25</f>
        <v>0</v>
      </c>
      <c r="N29" s="28">
        <f t="shared" si="5"/>
        <v>0</v>
      </c>
      <c r="O29" s="10">
        <f>'1 илова'!O25</f>
        <v>0</v>
      </c>
      <c r="P29" s="10">
        <f>'1 илова'!P25</f>
        <v>0</v>
      </c>
      <c r="Q29" s="10">
        <f>'1 илова'!Q25</f>
        <v>0</v>
      </c>
      <c r="R29" s="28">
        <f t="shared" si="6"/>
        <v>0</v>
      </c>
      <c r="S29" s="27">
        <f t="shared" si="1"/>
        <v>0</v>
      </c>
      <c r="T29" s="13"/>
      <c r="U29" s="12"/>
    </row>
    <row r="30" spans="1:21" s="7" customFormat="1">
      <c r="A30" s="23" t="s">
        <v>71</v>
      </c>
      <c r="B30" s="9" t="s">
        <v>20</v>
      </c>
      <c r="C30" s="10">
        <f>'1 илова'!C26</f>
        <v>0</v>
      </c>
      <c r="D30" s="10">
        <f>'1 илова'!D26</f>
        <v>0</v>
      </c>
      <c r="E30" s="10">
        <f>'1 илова'!E26</f>
        <v>0</v>
      </c>
      <c r="F30" s="28">
        <f t="shared" si="3"/>
        <v>0</v>
      </c>
      <c r="G30" s="10">
        <f>'1 илова'!G26</f>
        <v>0</v>
      </c>
      <c r="H30" s="10">
        <f>'1 илова'!H26</f>
        <v>0</v>
      </c>
      <c r="I30" s="10">
        <f>'1 илова'!I26</f>
        <v>0</v>
      </c>
      <c r="J30" s="28">
        <f t="shared" si="4"/>
        <v>0</v>
      </c>
      <c r="K30" s="10">
        <f>'1 илова'!K26</f>
        <v>0</v>
      </c>
      <c r="L30" s="10">
        <f>'1 илова'!L26</f>
        <v>0</v>
      </c>
      <c r="M30" s="10">
        <f>'1 илова'!M26</f>
        <v>0</v>
      </c>
      <c r="N30" s="28">
        <f t="shared" si="5"/>
        <v>0</v>
      </c>
      <c r="O30" s="10">
        <f>'1 илова'!O26</f>
        <v>0</v>
      </c>
      <c r="P30" s="10">
        <f>'1 илова'!P26</f>
        <v>0</v>
      </c>
      <c r="Q30" s="10">
        <f>'1 илова'!Q26</f>
        <v>0</v>
      </c>
      <c r="R30" s="28">
        <f t="shared" si="6"/>
        <v>0</v>
      </c>
      <c r="S30" s="27">
        <f t="shared" si="1"/>
        <v>0</v>
      </c>
      <c r="T30" s="13"/>
      <c r="U30" s="12"/>
    </row>
    <row r="31" spans="1:21" s="7" customFormat="1" ht="1.5" hidden="1" customHeight="1">
      <c r="A31" s="25"/>
      <c r="B31" s="9"/>
      <c r="C31" s="10"/>
      <c r="D31" s="10"/>
      <c r="E31" s="10"/>
      <c r="F31" s="28"/>
      <c r="G31" s="10"/>
      <c r="H31" s="10"/>
      <c r="I31" s="10"/>
      <c r="J31" s="28"/>
      <c r="K31" s="10"/>
      <c r="L31" s="10"/>
      <c r="M31" s="10"/>
      <c r="N31" s="28"/>
      <c r="O31" s="10"/>
      <c r="P31" s="10"/>
      <c r="Q31" s="10"/>
      <c r="R31" s="28"/>
      <c r="S31" s="27"/>
      <c r="T31" s="13"/>
      <c r="U31" s="12"/>
    </row>
    <row r="32" spans="1:21" s="7" customFormat="1">
      <c r="A32" s="25">
        <v>2</v>
      </c>
      <c r="B32" s="34" t="s">
        <v>72</v>
      </c>
      <c r="C32" s="26">
        <f>C33+C34+C35+C36+C37+C38</f>
        <v>330366.40000000002</v>
      </c>
      <c r="D32" s="26">
        <f t="shared" ref="D32:S32" si="7">D33+D34+D35+D36+D37+D38</f>
        <v>343213.6</v>
      </c>
      <c r="E32" s="26">
        <f t="shared" si="7"/>
        <v>375498.4</v>
      </c>
      <c r="F32" s="26">
        <f t="shared" si="7"/>
        <v>1062339.3913043479</v>
      </c>
      <c r="G32" s="26">
        <f t="shared" si="7"/>
        <v>408975.5652173913</v>
      </c>
      <c r="H32" s="26">
        <f t="shared" si="7"/>
        <v>420653.82608695654</v>
      </c>
      <c r="I32" s="26">
        <f t="shared" si="7"/>
        <v>432153.82608695654</v>
      </c>
      <c r="J32" s="26">
        <f t="shared" si="7"/>
        <v>1261783.2173913042</v>
      </c>
      <c r="K32" s="26">
        <f t="shared" si="7"/>
        <v>445240.78260869568</v>
      </c>
      <c r="L32" s="26">
        <f t="shared" si="7"/>
        <v>441327.73913043475</v>
      </c>
      <c r="M32" s="26">
        <f t="shared" si="7"/>
        <v>435697.30434782605</v>
      </c>
      <c r="N32" s="26">
        <f t="shared" si="7"/>
        <v>1322265.8260869565</v>
      </c>
      <c r="O32" s="26">
        <f t="shared" si="7"/>
        <v>452401.65217391303</v>
      </c>
      <c r="P32" s="26">
        <f t="shared" si="7"/>
        <v>452949.47826086951</v>
      </c>
      <c r="Q32" s="26">
        <f t="shared" si="7"/>
        <v>453527.47826086951</v>
      </c>
      <c r="R32" s="26">
        <f t="shared" si="7"/>
        <v>1358878.6086956521</v>
      </c>
      <c r="S32" s="26">
        <f t="shared" si="7"/>
        <v>5005267.0434782607</v>
      </c>
      <c r="T32" s="13"/>
      <c r="U32" s="12"/>
    </row>
    <row r="33" spans="1:25" s="7" customFormat="1">
      <c r="A33" s="25" t="s">
        <v>73</v>
      </c>
      <c r="B33" s="34" t="s">
        <v>141</v>
      </c>
      <c r="C33" s="27">
        <f>(C12*15%)-(C47+C48+C49+C51+C50+C52+C53+C54+C55+C56+C59)*15%</f>
        <v>120348</v>
      </c>
      <c r="D33" s="27">
        <f t="shared" ref="D33:E33" si="8">(D12*15%)-(D47+D48+D49+D51+D50+D52+D53+D54+D55+D56+D59)*15%</f>
        <v>130182</v>
      </c>
      <c r="E33" s="27">
        <f t="shared" si="8"/>
        <v>145315.5</v>
      </c>
      <c r="F33" s="27">
        <f>((F12-F26-F27-F30)/115*15)</f>
        <v>412421.73913043475</v>
      </c>
      <c r="G33" s="27">
        <f t="shared" ref="G33:S33" si="9">((G12-G26-G27-G30)/115*15)</f>
        <v>174586.95652173914</v>
      </c>
      <c r="H33" s="27">
        <f t="shared" si="9"/>
        <v>180534.78260869565</v>
      </c>
      <c r="I33" s="27">
        <f t="shared" si="9"/>
        <v>184734.78260869565</v>
      </c>
      <c r="J33" s="27">
        <f t="shared" si="9"/>
        <v>539856.52173913049</v>
      </c>
      <c r="K33" s="27">
        <f t="shared" si="9"/>
        <v>191843.47826086957</v>
      </c>
      <c r="L33" s="27">
        <f t="shared" si="9"/>
        <v>188452.17391304349</v>
      </c>
      <c r="M33" s="27">
        <f t="shared" si="9"/>
        <v>186039.13043478262</v>
      </c>
      <c r="N33" s="27">
        <f t="shared" si="9"/>
        <v>566334.78260869556</v>
      </c>
      <c r="O33" s="27">
        <f t="shared" si="9"/>
        <v>183469.5652173913</v>
      </c>
      <c r="P33" s="27">
        <f t="shared" si="9"/>
        <v>182504.34782608695</v>
      </c>
      <c r="Q33" s="27">
        <f t="shared" si="9"/>
        <v>182804.34782608695</v>
      </c>
      <c r="R33" s="27">
        <f t="shared" si="9"/>
        <v>548778.26086956519</v>
      </c>
      <c r="S33" s="27">
        <f t="shared" si="9"/>
        <v>2067391.3043478259</v>
      </c>
      <c r="T33" s="13"/>
      <c r="U33" s="12"/>
    </row>
    <row r="34" spans="1:25" s="7" customFormat="1">
      <c r="A34" s="25" t="s">
        <v>74</v>
      </c>
      <c r="B34" s="34" t="s">
        <v>43</v>
      </c>
      <c r="C34" s="27">
        <f>C43</f>
        <v>39924</v>
      </c>
      <c r="D34" s="27">
        <f t="shared" ref="D34:S37" si="10">D43</f>
        <v>39924</v>
      </c>
      <c r="E34" s="27">
        <f t="shared" si="10"/>
        <v>39924</v>
      </c>
      <c r="F34" s="27">
        <f t="shared" si="10"/>
        <v>119772</v>
      </c>
      <c r="G34" s="27">
        <f t="shared" si="10"/>
        <v>39924</v>
      </c>
      <c r="H34" s="27">
        <f t="shared" si="10"/>
        <v>39924</v>
      </c>
      <c r="I34" s="27">
        <f t="shared" si="10"/>
        <v>39924</v>
      </c>
      <c r="J34" s="27">
        <f t="shared" si="10"/>
        <v>119772</v>
      </c>
      <c r="K34" s="27">
        <f t="shared" si="10"/>
        <v>39924</v>
      </c>
      <c r="L34" s="27">
        <f t="shared" si="10"/>
        <v>39924</v>
      </c>
      <c r="M34" s="27">
        <f t="shared" si="10"/>
        <v>39924</v>
      </c>
      <c r="N34" s="27">
        <f t="shared" si="10"/>
        <v>119772</v>
      </c>
      <c r="O34" s="27">
        <f t="shared" si="10"/>
        <v>39924</v>
      </c>
      <c r="P34" s="27">
        <f t="shared" si="10"/>
        <v>39924</v>
      </c>
      <c r="Q34" s="27">
        <f t="shared" si="10"/>
        <v>39924</v>
      </c>
      <c r="R34" s="27">
        <f t="shared" si="10"/>
        <v>119772</v>
      </c>
      <c r="S34" s="27">
        <f t="shared" si="10"/>
        <v>479088</v>
      </c>
      <c r="T34" s="13"/>
      <c r="U34" s="12"/>
    </row>
    <row r="35" spans="1:25" s="7" customFormat="1">
      <c r="A35" s="25" t="s">
        <v>75</v>
      </c>
      <c r="B35" s="34" t="s">
        <v>46</v>
      </c>
      <c r="C35" s="27">
        <f>C44</f>
        <v>69935</v>
      </c>
      <c r="D35" s="27">
        <f t="shared" si="10"/>
        <v>59770</v>
      </c>
      <c r="E35" s="27">
        <f t="shared" si="10"/>
        <v>59770</v>
      </c>
      <c r="F35" s="27">
        <f t="shared" si="10"/>
        <v>189475</v>
      </c>
      <c r="G35" s="27">
        <f t="shared" si="10"/>
        <v>59770</v>
      </c>
      <c r="H35" s="27">
        <f t="shared" si="10"/>
        <v>59770</v>
      </c>
      <c r="I35" s="27">
        <f t="shared" si="10"/>
        <v>59770</v>
      </c>
      <c r="J35" s="27">
        <f t="shared" si="10"/>
        <v>179310</v>
      </c>
      <c r="K35" s="27">
        <f t="shared" si="10"/>
        <v>59770</v>
      </c>
      <c r="L35" s="27">
        <f t="shared" si="10"/>
        <v>59770</v>
      </c>
      <c r="M35" s="27">
        <f t="shared" si="10"/>
        <v>59770</v>
      </c>
      <c r="N35" s="27">
        <f t="shared" si="10"/>
        <v>179310</v>
      </c>
      <c r="O35" s="27">
        <f t="shared" si="10"/>
        <v>59770</v>
      </c>
      <c r="P35" s="27">
        <f t="shared" si="10"/>
        <v>59770</v>
      </c>
      <c r="Q35" s="27">
        <f t="shared" si="10"/>
        <v>59755</v>
      </c>
      <c r="R35" s="27">
        <f t="shared" si="10"/>
        <v>179295</v>
      </c>
      <c r="S35" s="27">
        <f t="shared" si="10"/>
        <v>727390</v>
      </c>
      <c r="T35" s="13"/>
      <c r="U35" s="12"/>
    </row>
    <row r="36" spans="1:25" s="7" customFormat="1">
      <c r="A36" s="25" t="s">
        <v>76</v>
      </c>
      <c r="B36" s="34" t="s">
        <v>44</v>
      </c>
      <c r="C36" s="27">
        <f t="shared" ref="C36:R37" si="11">C45</f>
        <v>92596</v>
      </c>
      <c r="D36" s="27">
        <f t="shared" si="11"/>
        <v>92596</v>
      </c>
      <c r="E36" s="27">
        <f t="shared" si="11"/>
        <v>92596</v>
      </c>
      <c r="F36" s="27">
        <f t="shared" si="11"/>
        <v>277788</v>
      </c>
      <c r="G36" s="27">
        <f t="shared" si="11"/>
        <v>92596</v>
      </c>
      <c r="H36" s="27">
        <f t="shared" si="11"/>
        <v>92596</v>
      </c>
      <c r="I36" s="27">
        <f t="shared" si="11"/>
        <v>92596</v>
      </c>
      <c r="J36" s="27">
        <f t="shared" si="11"/>
        <v>277788</v>
      </c>
      <c r="K36" s="27">
        <f t="shared" si="11"/>
        <v>92596</v>
      </c>
      <c r="L36" s="27">
        <f t="shared" si="11"/>
        <v>92596</v>
      </c>
      <c r="M36" s="27">
        <f t="shared" si="11"/>
        <v>92596</v>
      </c>
      <c r="N36" s="27">
        <f t="shared" si="11"/>
        <v>277788</v>
      </c>
      <c r="O36" s="27">
        <f t="shared" si="11"/>
        <v>92596</v>
      </c>
      <c r="P36" s="27">
        <f t="shared" si="11"/>
        <v>92596</v>
      </c>
      <c r="Q36" s="27">
        <f t="shared" si="11"/>
        <v>92601</v>
      </c>
      <c r="R36" s="27">
        <f t="shared" si="11"/>
        <v>277793</v>
      </c>
      <c r="S36" s="27">
        <f t="shared" si="10"/>
        <v>1111157</v>
      </c>
      <c r="T36" s="13"/>
      <c r="U36" s="12"/>
    </row>
    <row r="37" spans="1:25" s="7" customFormat="1" ht="41.25" customHeight="1">
      <c r="A37" s="25" t="s">
        <v>77</v>
      </c>
      <c r="B37" s="35" t="s">
        <v>45</v>
      </c>
      <c r="C37" s="27">
        <f t="shared" si="11"/>
        <v>2600</v>
      </c>
      <c r="D37" s="27">
        <f t="shared" si="10"/>
        <v>2600</v>
      </c>
      <c r="E37" s="27">
        <f t="shared" si="10"/>
        <v>2600</v>
      </c>
      <c r="F37" s="27">
        <f t="shared" si="10"/>
        <v>7800</v>
      </c>
      <c r="G37" s="27">
        <f t="shared" si="10"/>
        <v>2600</v>
      </c>
      <c r="H37" s="27">
        <f t="shared" si="10"/>
        <v>2600</v>
      </c>
      <c r="I37" s="27">
        <f t="shared" si="10"/>
        <v>2600</v>
      </c>
      <c r="J37" s="27">
        <f t="shared" si="10"/>
        <v>7800</v>
      </c>
      <c r="K37" s="27">
        <f t="shared" si="10"/>
        <v>2600</v>
      </c>
      <c r="L37" s="27">
        <f t="shared" si="10"/>
        <v>2600</v>
      </c>
      <c r="M37" s="27">
        <f t="shared" si="10"/>
        <v>2600</v>
      </c>
      <c r="N37" s="27">
        <f t="shared" si="10"/>
        <v>7800</v>
      </c>
      <c r="O37" s="27">
        <f t="shared" si="10"/>
        <v>2600</v>
      </c>
      <c r="P37" s="27">
        <f t="shared" si="10"/>
        <v>2600</v>
      </c>
      <c r="Q37" s="27">
        <f t="shared" si="10"/>
        <v>2600</v>
      </c>
      <c r="R37" s="27">
        <f t="shared" si="10"/>
        <v>7800</v>
      </c>
      <c r="S37" s="27">
        <f t="shared" si="10"/>
        <v>31200</v>
      </c>
      <c r="T37" s="13"/>
      <c r="U37" s="12"/>
    </row>
    <row r="38" spans="1:25" s="7" customFormat="1">
      <c r="A38" s="25" t="s">
        <v>78</v>
      </c>
      <c r="B38" s="34" t="s">
        <v>36</v>
      </c>
      <c r="C38" s="27">
        <f>C62</f>
        <v>4963.4000000000005</v>
      </c>
      <c r="D38" s="27">
        <f t="shared" ref="D38:S38" si="12">D62</f>
        <v>18141.600000000002</v>
      </c>
      <c r="E38" s="27">
        <f t="shared" si="12"/>
        <v>35292.9</v>
      </c>
      <c r="F38" s="27">
        <f t="shared" si="12"/>
        <v>55082.652173913084</v>
      </c>
      <c r="G38" s="27">
        <f t="shared" si="12"/>
        <v>39498.608695652154</v>
      </c>
      <c r="H38" s="27">
        <f t="shared" si="12"/>
        <v>45229.043478260894</v>
      </c>
      <c r="I38" s="27">
        <f t="shared" si="12"/>
        <v>52529.043478260894</v>
      </c>
      <c r="J38" s="27">
        <f t="shared" si="12"/>
        <v>137256.69565217392</v>
      </c>
      <c r="K38" s="27">
        <f t="shared" si="12"/>
        <v>58507.304347826081</v>
      </c>
      <c r="L38" s="27">
        <f t="shared" si="12"/>
        <v>57985.565217391311</v>
      </c>
      <c r="M38" s="27">
        <f t="shared" si="12"/>
        <v>54768.173913043458</v>
      </c>
      <c r="N38" s="27">
        <f t="shared" si="12"/>
        <v>171261.04347826095</v>
      </c>
      <c r="O38" s="27">
        <f t="shared" si="12"/>
        <v>74042.086956521729</v>
      </c>
      <c r="P38" s="27">
        <f t="shared" si="12"/>
        <v>75555.130434782623</v>
      </c>
      <c r="Q38" s="27">
        <f t="shared" si="12"/>
        <v>75843.130434782623</v>
      </c>
      <c r="R38" s="27">
        <f t="shared" si="12"/>
        <v>225440.34782608692</v>
      </c>
      <c r="S38" s="27">
        <f t="shared" si="12"/>
        <v>589040.73913043481</v>
      </c>
      <c r="T38" s="13"/>
      <c r="U38" s="12"/>
    </row>
    <row r="39" spans="1:25" s="7" customFormat="1">
      <c r="A39" s="25">
        <v>3</v>
      </c>
      <c r="B39" s="34" t="s">
        <v>42</v>
      </c>
      <c r="C39" s="26">
        <f>C12-C33</f>
        <v>833652</v>
      </c>
      <c r="D39" s="26">
        <f t="shared" ref="D39:S39" si="13">D12-D33</f>
        <v>911818</v>
      </c>
      <c r="E39" s="26">
        <f t="shared" si="13"/>
        <v>1020584.5</v>
      </c>
      <c r="F39" s="26">
        <f t="shared" si="13"/>
        <v>2749478.2608695654</v>
      </c>
      <c r="G39" s="26">
        <f t="shared" si="13"/>
        <v>1163913.0434782607</v>
      </c>
      <c r="H39" s="26">
        <f t="shared" si="13"/>
        <v>1203565.2173913044</v>
      </c>
      <c r="I39" s="26">
        <f t="shared" si="13"/>
        <v>1231565.2173913044</v>
      </c>
      <c r="J39" s="26">
        <f t="shared" si="13"/>
        <v>3599043.4782608696</v>
      </c>
      <c r="K39" s="26">
        <f t="shared" si="13"/>
        <v>1278956.5217391304</v>
      </c>
      <c r="L39" s="26">
        <f t="shared" si="13"/>
        <v>1256347.8260869565</v>
      </c>
      <c r="M39" s="26">
        <f t="shared" si="13"/>
        <v>1240260.8695652173</v>
      </c>
      <c r="N39" s="26">
        <f t="shared" si="13"/>
        <v>3775565.2173913047</v>
      </c>
      <c r="O39" s="26">
        <f t="shared" si="13"/>
        <v>1223130.4347826086</v>
      </c>
      <c r="P39" s="26">
        <f t="shared" si="13"/>
        <v>1216695.6521739131</v>
      </c>
      <c r="Q39" s="26">
        <f t="shared" si="13"/>
        <v>1218695.6521739131</v>
      </c>
      <c r="R39" s="26">
        <f t="shared" si="13"/>
        <v>3658521.7391304346</v>
      </c>
      <c r="S39" s="26">
        <f t="shared" si="13"/>
        <v>13782608.695652174</v>
      </c>
      <c r="T39" s="13"/>
      <c r="U39" s="12"/>
    </row>
    <row r="40" spans="1:25" s="7" customFormat="1" ht="11.25" hidden="1" customHeight="1">
      <c r="A40" s="25"/>
      <c r="B40" s="25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2"/>
      <c r="U40" s="12"/>
    </row>
    <row r="41" spans="1:25" s="7" customFormat="1">
      <c r="A41" s="40">
        <v>4</v>
      </c>
      <c r="B41" s="15" t="s">
        <v>49</v>
      </c>
      <c r="C41" s="29">
        <f>C42+C43+C44+C45+C46+C47+C48+C49+C50+C51+C52+C53+C54+C55+C56+C57+C58+C59</f>
        <v>808835</v>
      </c>
      <c r="D41" s="29">
        <f t="shared" ref="D41:E41" si="14">D42+D43+D44+D45+D46+D47+D48+D49+D50+D51+D52+D53+D54+D55+D56+D57+D58+D59</f>
        <v>821110</v>
      </c>
      <c r="E41" s="29">
        <f t="shared" si="14"/>
        <v>844120</v>
      </c>
      <c r="F41" s="29">
        <f>F42+F43+F44+F45+F46+F47+F48+F49+F50+F51+F52+F53+F54+F55+F56+F57+F58+F59</f>
        <v>2474065</v>
      </c>
      <c r="G41" s="29">
        <f t="shared" ref="G41" si="15">G42+G43+G44+G45+G46+G47+G48+G49+G50+G51+G52+G53+G54+G55+G56+G57+G58+G59</f>
        <v>966420</v>
      </c>
      <c r="H41" s="29">
        <f t="shared" ref="H41" si="16">H42+H43+H44+H45+H46+H47+H48+H49+H50+H51+H52+H53+H54+H55+H56+H57+H58+H59</f>
        <v>977420</v>
      </c>
      <c r="I41" s="29">
        <f t="shared" ref="I41" si="17">I42+I43+I44+I45+I46+I47+I48+I49+I50+I51+I52+I53+I54+I55+I56+I57+I58+I59</f>
        <v>968920</v>
      </c>
      <c r="J41" s="29">
        <f t="shared" ref="J41" si="18">J42+J43+J44+J45+J46+J47+J48+J49+J50+J51+J52+J53+J54+J55+J56+J57+J58+J59</f>
        <v>2912760</v>
      </c>
      <c r="K41" s="29">
        <f t="shared" ref="K41" si="19">K42+K43+K44+K45+K46+K47+K48+K49+K50+K51+K52+K53+K54+K55+K56+K57+K58+K59</f>
        <v>986420</v>
      </c>
      <c r="L41" s="29">
        <f t="shared" ref="L41" si="20">L42+L43+L44+L45+L46+L47+L48+L49+L50+L51+L52+L53+L54+L55+L56+L57+L58+L59</f>
        <v>966420</v>
      </c>
      <c r="M41" s="29">
        <f t="shared" ref="M41" si="21">M42+M43+M44+M45+M46+M47+M48+M49+M50+M51+M52+M53+M54+M55+M56+M57+M58+M59</f>
        <v>966420</v>
      </c>
      <c r="N41" s="29">
        <f t="shared" ref="N41" si="22">N42+N43+N44+N45+N46+N47+N48+N49+N50+N51+N52+N53+N54+N55+N56+N57+N58+N59</f>
        <v>2919260</v>
      </c>
      <c r="O41" s="29">
        <f t="shared" ref="O41" si="23">O42+O43+O44+O45+O46+O47+O48+O49+O50+O51+O52+O53+O54+O55+O56+O57+O58+O59</f>
        <v>852920</v>
      </c>
      <c r="P41" s="29">
        <f t="shared" ref="P41" si="24">P42+P43+P44+P45+P46+P47+P48+P49+P50+P51+P52+P53+P54+P55+P56+P57+P58+P59</f>
        <v>838920</v>
      </c>
      <c r="Q41" s="29">
        <f t="shared" ref="Q41" si="25">Q42+Q43+Q44+Q45+Q46+Q47+Q48+Q49+Q50+Q51+Q52+Q53+Q54+Q55+Q56+Q57+Q58+Q59</f>
        <v>839480</v>
      </c>
      <c r="R41" s="29">
        <f t="shared" ref="R41" si="26">R42+R43+R44+R45+R46+R47+R48+R49+R50+R51+R52+R53+R54+R55+R56+R57+R58+R59</f>
        <v>2531320</v>
      </c>
      <c r="S41" s="29">
        <f t="shared" ref="S41" si="27">S42+S43+S44+S45+S46+S47+S48+S49+S50+S51+S52+S53+S54+S55+S56+S57+S58+S59</f>
        <v>10837405</v>
      </c>
    </row>
    <row r="42" spans="1:25" s="7" customFormat="1">
      <c r="A42" s="17" t="s">
        <v>80</v>
      </c>
      <c r="B42" s="15" t="s">
        <v>79</v>
      </c>
      <c r="C42" s="10">
        <f>'1 илова'!C38</f>
        <v>332700</v>
      </c>
      <c r="D42" s="10">
        <f>'1 илова'!D38</f>
        <v>332700</v>
      </c>
      <c r="E42" s="10">
        <f>'1 илова'!E38</f>
        <v>332700</v>
      </c>
      <c r="F42" s="30">
        <f>SUM(C42:E42)</f>
        <v>998100</v>
      </c>
      <c r="G42" s="10">
        <f>'1 илова'!G38</f>
        <v>332700</v>
      </c>
      <c r="H42" s="10">
        <f>'1 илова'!H38</f>
        <v>332700</v>
      </c>
      <c r="I42" s="10">
        <f>'1 илова'!I38</f>
        <v>332700</v>
      </c>
      <c r="J42" s="30">
        <f>SUM(G42:I42)</f>
        <v>998100</v>
      </c>
      <c r="K42" s="10">
        <f>'1 илова'!K38</f>
        <v>332700</v>
      </c>
      <c r="L42" s="10">
        <f>'1 илова'!L38</f>
        <v>332700</v>
      </c>
      <c r="M42" s="10">
        <f>'1 илова'!M38</f>
        <v>332700</v>
      </c>
      <c r="N42" s="30">
        <f>SUM(K42:M42)</f>
        <v>998100</v>
      </c>
      <c r="O42" s="10">
        <f>'1 илова'!O38</f>
        <v>332700</v>
      </c>
      <c r="P42" s="10">
        <f>'1 илова'!P38</f>
        <v>332700</v>
      </c>
      <c r="Q42" s="10">
        <f>'1 илова'!Q38</f>
        <v>332700</v>
      </c>
      <c r="R42" s="30">
        <f>SUM(O42:Q42)</f>
        <v>998100</v>
      </c>
      <c r="S42" s="30">
        <f>F42+J42+N42+R42</f>
        <v>3992400</v>
      </c>
      <c r="Y42" s="7">
        <v>6</v>
      </c>
    </row>
    <row r="43" spans="1:25" s="7" customFormat="1">
      <c r="A43" s="17" t="s">
        <v>81</v>
      </c>
      <c r="B43" s="15" t="s">
        <v>43</v>
      </c>
      <c r="C43" s="30">
        <f>(C42)*12%</f>
        <v>39924</v>
      </c>
      <c r="D43" s="30">
        <f t="shared" ref="D43:L43" si="28">(D42)*12%</f>
        <v>39924</v>
      </c>
      <c r="E43" s="30">
        <f t="shared" si="28"/>
        <v>39924</v>
      </c>
      <c r="F43" s="30">
        <f t="shared" si="28"/>
        <v>119772</v>
      </c>
      <c r="G43" s="30">
        <f t="shared" si="28"/>
        <v>39924</v>
      </c>
      <c r="H43" s="30">
        <f t="shared" si="28"/>
        <v>39924</v>
      </c>
      <c r="I43" s="30">
        <f t="shared" si="28"/>
        <v>39924</v>
      </c>
      <c r="J43" s="30">
        <f t="shared" si="28"/>
        <v>119772</v>
      </c>
      <c r="K43" s="30">
        <f t="shared" si="28"/>
        <v>39924</v>
      </c>
      <c r="L43" s="30">
        <f t="shared" si="28"/>
        <v>39924</v>
      </c>
      <c r="M43" s="30">
        <f>(M42)*12%</f>
        <v>39924</v>
      </c>
      <c r="N43" s="30">
        <f t="shared" ref="N43:S43" si="29">(N42)*12%</f>
        <v>119772</v>
      </c>
      <c r="O43" s="30">
        <f t="shared" si="29"/>
        <v>39924</v>
      </c>
      <c r="P43" s="30">
        <f t="shared" si="29"/>
        <v>39924</v>
      </c>
      <c r="Q43" s="30">
        <f t="shared" si="29"/>
        <v>39924</v>
      </c>
      <c r="R43" s="30">
        <f t="shared" si="29"/>
        <v>119772</v>
      </c>
      <c r="S43" s="30">
        <f t="shared" si="29"/>
        <v>479088</v>
      </c>
    </row>
    <row r="44" spans="1:25" s="7" customFormat="1">
      <c r="A44" s="17" t="s">
        <v>82</v>
      </c>
      <c r="B44" s="15" t="s">
        <v>46</v>
      </c>
      <c r="C44" s="10">
        <f>'1 илова'!C40</f>
        <v>69935</v>
      </c>
      <c r="D44" s="10">
        <f>'1 илова'!D40</f>
        <v>59770</v>
      </c>
      <c r="E44" s="10">
        <f>'1 илова'!E40</f>
        <v>59770</v>
      </c>
      <c r="F44" s="30">
        <f>SUM(C44:E44)</f>
        <v>189475</v>
      </c>
      <c r="G44" s="10">
        <f>'1 илова'!G40</f>
        <v>59770</v>
      </c>
      <c r="H44" s="10">
        <f>'1 илова'!H40</f>
        <v>59770</v>
      </c>
      <c r="I44" s="10">
        <f>'1 илова'!I40</f>
        <v>59770</v>
      </c>
      <c r="J44" s="30">
        <f t="shared" ref="J44:J46" si="30">SUM(G44:I44)</f>
        <v>179310</v>
      </c>
      <c r="K44" s="10">
        <f>'1 илова'!K40</f>
        <v>59770</v>
      </c>
      <c r="L44" s="10">
        <f>'1 илова'!L40</f>
        <v>59770</v>
      </c>
      <c r="M44" s="10">
        <f>'1 илова'!M40</f>
        <v>59770</v>
      </c>
      <c r="N44" s="30">
        <f t="shared" ref="N44:N46" si="31">SUM(K44:M44)</f>
        <v>179310</v>
      </c>
      <c r="O44" s="10">
        <f>'1 илова'!O40</f>
        <v>59770</v>
      </c>
      <c r="P44" s="10">
        <f>'1 илова'!P40</f>
        <v>59770</v>
      </c>
      <c r="Q44" s="10">
        <f>'1 илова'!Q40</f>
        <v>59755</v>
      </c>
      <c r="R44" s="30">
        <f t="shared" ref="R44:R46" si="32">SUM(O44:Q44)</f>
        <v>179295</v>
      </c>
      <c r="S44" s="30">
        <f t="shared" ref="S44:S60" si="33">F44+J44+N44+R44</f>
        <v>727390</v>
      </c>
    </row>
    <row r="45" spans="1:25" s="7" customFormat="1">
      <c r="A45" s="17" t="s">
        <v>83</v>
      </c>
      <c r="B45" s="15" t="s">
        <v>44</v>
      </c>
      <c r="C45" s="10">
        <f>'1 илова'!C41</f>
        <v>92596</v>
      </c>
      <c r="D45" s="10">
        <f>'1 илова'!D41</f>
        <v>92596</v>
      </c>
      <c r="E45" s="10">
        <f>'1 илова'!E41</f>
        <v>92596</v>
      </c>
      <c r="F45" s="30">
        <f t="shared" ref="F45:F60" si="34">SUM(C45:E45)</f>
        <v>277788</v>
      </c>
      <c r="G45" s="10">
        <f>'1 илова'!G41</f>
        <v>92596</v>
      </c>
      <c r="H45" s="10">
        <f>'1 илова'!H41</f>
        <v>92596</v>
      </c>
      <c r="I45" s="10">
        <f>'1 илова'!I41</f>
        <v>92596</v>
      </c>
      <c r="J45" s="30">
        <f t="shared" si="30"/>
        <v>277788</v>
      </c>
      <c r="K45" s="10">
        <f>'1 илова'!K41</f>
        <v>92596</v>
      </c>
      <c r="L45" s="10">
        <f>'1 илова'!L41</f>
        <v>92596</v>
      </c>
      <c r="M45" s="10">
        <f>'1 илова'!M41</f>
        <v>92596</v>
      </c>
      <c r="N45" s="30">
        <f t="shared" si="31"/>
        <v>277788</v>
      </c>
      <c r="O45" s="10">
        <f>'1 илова'!O41</f>
        <v>92596</v>
      </c>
      <c r="P45" s="10">
        <f>'1 илова'!P41</f>
        <v>92596</v>
      </c>
      <c r="Q45" s="10">
        <f>'1 илова'!Q41</f>
        <v>92601</v>
      </c>
      <c r="R45" s="30">
        <f t="shared" si="32"/>
        <v>277793</v>
      </c>
      <c r="S45" s="30">
        <f t="shared" si="33"/>
        <v>1111157</v>
      </c>
    </row>
    <row r="46" spans="1:25" s="7" customFormat="1" ht="33">
      <c r="A46" s="17" t="s">
        <v>84</v>
      </c>
      <c r="B46" s="15" t="s">
        <v>45</v>
      </c>
      <c r="C46" s="10">
        <f>'1 илова'!C42</f>
        <v>2600</v>
      </c>
      <c r="D46" s="10">
        <f>'1 илова'!D42</f>
        <v>2600</v>
      </c>
      <c r="E46" s="10">
        <f>'1 илова'!E42</f>
        <v>2600</v>
      </c>
      <c r="F46" s="30">
        <f t="shared" si="34"/>
        <v>7800</v>
      </c>
      <c r="G46" s="10">
        <f>'1 илова'!G42</f>
        <v>2600</v>
      </c>
      <c r="H46" s="10">
        <f>'1 илова'!H42</f>
        <v>2600</v>
      </c>
      <c r="I46" s="10">
        <f>'1 илова'!I42</f>
        <v>2600</v>
      </c>
      <c r="J46" s="30">
        <f t="shared" si="30"/>
        <v>7800</v>
      </c>
      <c r="K46" s="10">
        <f>'1 илова'!K42</f>
        <v>2600</v>
      </c>
      <c r="L46" s="10">
        <f>'1 илова'!L42</f>
        <v>2600</v>
      </c>
      <c r="M46" s="10">
        <f>'1 илова'!M42</f>
        <v>2600</v>
      </c>
      <c r="N46" s="30">
        <f t="shared" si="31"/>
        <v>7800</v>
      </c>
      <c r="O46" s="10">
        <f>'1 илова'!O42</f>
        <v>2600</v>
      </c>
      <c r="P46" s="10">
        <f>'1 илова'!P42</f>
        <v>2600</v>
      </c>
      <c r="Q46" s="10">
        <f>'1 илова'!Q42</f>
        <v>2600</v>
      </c>
      <c r="R46" s="30">
        <f t="shared" si="32"/>
        <v>7800</v>
      </c>
      <c r="S46" s="30">
        <f t="shared" si="33"/>
        <v>31200</v>
      </c>
    </row>
    <row r="47" spans="1:25" s="7" customFormat="1">
      <c r="A47" s="17" t="s">
        <v>85</v>
      </c>
      <c r="B47" s="15" t="s">
        <v>21</v>
      </c>
      <c r="C47" s="10">
        <f>'1 илова'!C43</f>
        <v>12000</v>
      </c>
      <c r="D47" s="10">
        <f>'1 илова'!D43</f>
        <v>16000</v>
      </c>
      <c r="E47" s="10">
        <f>'1 илова'!E43</f>
        <v>16000</v>
      </c>
      <c r="F47" s="30">
        <f t="shared" si="34"/>
        <v>44000</v>
      </c>
      <c r="G47" s="10">
        <f>'1 илова'!G43</f>
        <v>16000</v>
      </c>
      <c r="H47" s="10">
        <f>'1 илова'!H43</f>
        <v>16000</v>
      </c>
      <c r="I47" s="10">
        <f>'1 илова'!I43</f>
        <v>16000</v>
      </c>
      <c r="J47" s="30">
        <f t="shared" ref="J47:J60" si="35">SUM(G47:I47)</f>
        <v>48000</v>
      </c>
      <c r="K47" s="10">
        <f>'1 илова'!K43</f>
        <v>16000</v>
      </c>
      <c r="L47" s="10">
        <f>'1 илова'!L43</f>
        <v>16000</v>
      </c>
      <c r="M47" s="10">
        <f>'1 илова'!M43</f>
        <v>16000</v>
      </c>
      <c r="N47" s="30">
        <f t="shared" ref="N47:N60" si="36">SUM(K47:M47)</f>
        <v>48000</v>
      </c>
      <c r="O47" s="10">
        <f>'1 илова'!O43</f>
        <v>16000</v>
      </c>
      <c r="P47" s="10">
        <f>'1 илова'!P43</f>
        <v>16000</v>
      </c>
      <c r="Q47" s="10">
        <f>'1 илова'!Q43</f>
        <v>16000</v>
      </c>
      <c r="R47" s="30">
        <f t="shared" ref="R47:R60" si="37">SUM(O47:Q47)</f>
        <v>48000</v>
      </c>
      <c r="S47" s="30">
        <f t="shared" si="33"/>
        <v>188000</v>
      </c>
    </row>
    <row r="48" spans="1:25" s="7" customFormat="1">
      <c r="A48" s="17" t="s">
        <v>86</v>
      </c>
      <c r="B48" s="15" t="s">
        <v>22</v>
      </c>
      <c r="C48" s="10">
        <f>'1 илова'!C44</f>
        <v>40000</v>
      </c>
      <c r="D48" s="10">
        <f>'1 илова'!D44</f>
        <v>40000</v>
      </c>
      <c r="E48" s="10">
        <f>'1 илова'!E44</f>
        <v>40000</v>
      </c>
      <c r="F48" s="30">
        <f t="shared" si="34"/>
        <v>120000</v>
      </c>
      <c r="G48" s="10">
        <f>'1 илова'!G44</f>
        <v>40000</v>
      </c>
      <c r="H48" s="10">
        <f>'1 илова'!H44</f>
        <v>40000</v>
      </c>
      <c r="I48" s="10">
        <f>'1 илова'!I44</f>
        <v>40000</v>
      </c>
      <c r="J48" s="30">
        <f t="shared" si="35"/>
        <v>120000</v>
      </c>
      <c r="K48" s="10">
        <f>'1 илова'!K44</f>
        <v>40000</v>
      </c>
      <c r="L48" s="10">
        <f>'1 илова'!L44</f>
        <v>40000</v>
      </c>
      <c r="M48" s="10">
        <f>'1 илова'!M44</f>
        <v>40000</v>
      </c>
      <c r="N48" s="30">
        <f t="shared" si="36"/>
        <v>120000</v>
      </c>
      <c r="O48" s="10">
        <f>'1 илова'!O44</f>
        <v>40000</v>
      </c>
      <c r="P48" s="10">
        <f>'1 илова'!P44</f>
        <v>50000</v>
      </c>
      <c r="Q48" s="10">
        <f>'1 илова'!Q44</f>
        <v>50000</v>
      </c>
      <c r="R48" s="30">
        <f t="shared" si="37"/>
        <v>140000</v>
      </c>
      <c r="S48" s="30">
        <f t="shared" si="33"/>
        <v>500000</v>
      </c>
    </row>
    <row r="49" spans="1:19" s="7" customFormat="1">
      <c r="A49" s="17" t="s">
        <v>87</v>
      </c>
      <c r="B49" s="15" t="s">
        <v>108</v>
      </c>
      <c r="C49" s="10">
        <f>'1 илова'!C45</f>
        <v>2500</v>
      </c>
      <c r="D49" s="10">
        <f>'1 илова'!D45</f>
        <v>2300</v>
      </c>
      <c r="E49" s="10">
        <f>'1 илова'!E45</f>
        <v>1300</v>
      </c>
      <c r="F49" s="30">
        <f t="shared" si="34"/>
        <v>6100</v>
      </c>
      <c r="G49" s="10">
        <f>'1 илова'!G45</f>
        <v>0</v>
      </c>
      <c r="H49" s="10">
        <f>'1 илова'!H45</f>
        <v>0</v>
      </c>
      <c r="I49" s="10">
        <f>'1 илова'!I45</f>
        <v>0</v>
      </c>
      <c r="J49" s="30">
        <f t="shared" si="35"/>
        <v>0</v>
      </c>
      <c r="K49" s="10">
        <f>'1 илова'!K45</f>
        <v>0</v>
      </c>
      <c r="L49" s="10">
        <f>'1 илова'!L45</f>
        <v>0</v>
      </c>
      <c r="M49" s="10">
        <f>'1 илова'!M45</f>
        <v>0</v>
      </c>
      <c r="N49" s="30">
        <f t="shared" si="36"/>
        <v>0</v>
      </c>
      <c r="O49" s="10">
        <f>'1 илова'!O45</f>
        <v>1500</v>
      </c>
      <c r="P49" s="10">
        <f>'1 илова'!P45</f>
        <v>2500</v>
      </c>
      <c r="Q49" s="10">
        <f>'1 илова'!Q45</f>
        <v>3000</v>
      </c>
      <c r="R49" s="30">
        <f t="shared" ref="R49" si="38">SUM(O49:Q49)</f>
        <v>7000</v>
      </c>
      <c r="S49" s="30">
        <f t="shared" ref="S49" si="39">F49+J49+N49+R49</f>
        <v>13100</v>
      </c>
    </row>
    <row r="50" spans="1:19" s="7" customFormat="1">
      <c r="A50" s="17" t="s">
        <v>88</v>
      </c>
      <c r="B50" s="15" t="s">
        <v>23</v>
      </c>
      <c r="C50" s="10">
        <f>'1 илова'!C46</f>
        <v>2630</v>
      </c>
      <c r="D50" s="10">
        <f>'1 илова'!D46</f>
        <v>2630</v>
      </c>
      <c r="E50" s="10">
        <f>'1 илова'!E46</f>
        <v>2630</v>
      </c>
      <c r="F50" s="30">
        <f t="shared" si="34"/>
        <v>7890</v>
      </c>
      <c r="G50" s="10">
        <f>'1 илова'!G46</f>
        <v>2630</v>
      </c>
      <c r="H50" s="10">
        <f>'1 илова'!H46</f>
        <v>2630</v>
      </c>
      <c r="I50" s="10">
        <f>'1 илова'!I46</f>
        <v>2630</v>
      </c>
      <c r="J50" s="30">
        <f t="shared" si="35"/>
        <v>7890</v>
      </c>
      <c r="K50" s="10">
        <f>'1 илова'!K46</f>
        <v>2630</v>
      </c>
      <c r="L50" s="10">
        <f>'1 илова'!L46</f>
        <v>2630</v>
      </c>
      <c r="M50" s="10">
        <f>'1 илова'!M46</f>
        <v>2630</v>
      </c>
      <c r="N50" s="30">
        <f t="shared" si="36"/>
        <v>7890</v>
      </c>
      <c r="O50" s="10">
        <f>'1 илова'!O46</f>
        <v>2630</v>
      </c>
      <c r="P50" s="10">
        <f>'1 илова'!P46</f>
        <v>2630</v>
      </c>
      <c r="Q50" s="10">
        <f>'1 илова'!Q46</f>
        <v>2700</v>
      </c>
      <c r="R50" s="30">
        <f t="shared" si="37"/>
        <v>7960</v>
      </c>
      <c r="S50" s="30">
        <f t="shared" si="33"/>
        <v>31630</v>
      </c>
    </row>
    <row r="51" spans="1:19" s="7" customFormat="1">
      <c r="A51" s="17" t="s">
        <v>89</v>
      </c>
      <c r="B51" s="15" t="s">
        <v>24</v>
      </c>
      <c r="C51" s="10">
        <f>'1 илова'!C47</f>
        <v>25200</v>
      </c>
      <c r="D51" s="10">
        <f>'1 илова'!D47</f>
        <v>32200</v>
      </c>
      <c r="E51" s="10">
        <f>'1 илова'!E47</f>
        <v>32200</v>
      </c>
      <c r="F51" s="30">
        <f t="shared" si="34"/>
        <v>89600</v>
      </c>
      <c r="G51" s="10">
        <f>'1 илова'!G47</f>
        <v>32200</v>
      </c>
      <c r="H51" s="10">
        <f>'1 илова'!H47</f>
        <v>27200</v>
      </c>
      <c r="I51" s="10">
        <f>'1 илова'!I47</f>
        <v>27200</v>
      </c>
      <c r="J51" s="30">
        <f t="shared" si="35"/>
        <v>86600</v>
      </c>
      <c r="K51" s="10">
        <f>'1 илова'!K47</f>
        <v>27200</v>
      </c>
      <c r="L51" s="10">
        <f>'1 илова'!L47</f>
        <v>27200</v>
      </c>
      <c r="M51" s="10">
        <f>'1 илова'!M47</f>
        <v>27200</v>
      </c>
      <c r="N51" s="30">
        <f t="shared" si="36"/>
        <v>81600</v>
      </c>
      <c r="O51" s="10">
        <f>'1 илова'!O47</f>
        <v>27200</v>
      </c>
      <c r="P51" s="10">
        <f>'1 илова'!P47</f>
        <v>27200</v>
      </c>
      <c r="Q51" s="10">
        <f>'1 илова'!Q47</f>
        <v>27200</v>
      </c>
      <c r="R51" s="30">
        <f t="shared" si="37"/>
        <v>81600</v>
      </c>
      <c r="S51" s="30">
        <f t="shared" si="33"/>
        <v>339400</v>
      </c>
    </row>
    <row r="52" spans="1:19" s="7" customFormat="1" ht="19.5" customHeight="1">
      <c r="A52" s="17" t="s">
        <v>90</v>
      </c>
      <c r="B52" s="15" t="s">
        <v>25</v>
      </c>
      <c r="C52" s="10">
        <f>'1 илова'!C48</f>
        <v>2500</v>
      </c>
      <c r="D52" s="10">
        <f>'1 илова'!D48</f>
        <v>2500</v>
      </c>
      <c r="E52" s="10">
        <f>'1 илова'!E48</f>
        <v>2500</v>
      </c>
      <c r="F52" s="30">
        <f>SUM(C52:E52)</f>
        <v>7500</v>
      </c>
      <c r="G52" s="10">
        <f>'1 илова'!G48</f>
        <v>2500</v>
      </c>
      <c r="H52" s="10">
        <f>'1 илова'!H48</f>
        <v>2500</v>
      </c>
      <c r="I52" s="10">
        <f>'1 илова'!I48</f>
        <v>2500</v>
      </c>
      <c r="J52" s="30">
        <f t="shared" si="35"/>
        <v>7500</v>
      </c>
      <c r="K52" s="10">
        <f>'1 илова'!K48</f>
        <v>2500</v>
      </c>
      <c r="L52" s="10">
        <f>'1 илова'!L48</f>
        <v>2500</v>
      </c>
      <c r="M52" s="10">
        <f>'1 илова'!M48</f>
        <v>2500</v>
      </c>
      <c r="N52" s="30">
        <f t="shared" si="36"/>
        <v>7500</v>
      </c>
      <c r="O52" s="10">
        <f>'1 илова'!O48</f>
        <v>2500</v>
      </c>
      <c r="P52" s="10">
        <f>'1 илова'!P48</f>
        <v>2500</v>
      </c>
      <c r="Q52" s="10">
        <f>'1 илова'!Q48</f>
        <v>2500</v>
      </c>
      <c r="R52" s="30">
        <f t="shared" si="37"/>
        <v>7500</v>
      </c>
      <c r="S52" s="30">
        <f t="shared" si="33"/>
        <v>30000</v>
      </c>
    </row>
    <row r="53" spans="1:19" s="7" customFormat="1">
      <c r="A53" s="17" t="s">
        <v>91</v>
      </c>
      <c r="B53" s="15" t="s">
        <v>26</v>
      </c>
      <c r="C53" s="10">
        <f>'1 илова'!C49</f>
        <v>0</v>
      </c>
      <c r="D53" s="10">
        <f>'1 илова'!D49</f>
        <v>0</v>
      </c>
      <c r="E53" s="10">
        <f>'1 илова'!E49</f>
        <v>0</v>
      </c>
      <c r="F53" s="30">
        <f t="shared" si="34"/>
        <v>0</v>
      </c>
      <c r="G53" s="10">
        <f>'1 илова'!G49</f>
        <v>0</v>
      </c>
      <c r="H53" s="10">
        <f>'1 илова'!H49</f>
        <v>0</v>
      </c>
      <c r="I53" s="10">
        <f>'1 илова'!I49</f>
        <v>0</v>
      </c>
      <c r="J53" s="30">
        <f t="shared" si="35"/>
        <v>0</v>
      </c>
      <c r="K53" s="10">
        <f>'1 илова'!K49</f>
        <v>0</v>
      </c>
      <c r="L53" s="10">
        <f>'1 илова'!L49</f>
        <v>0</v>
      </c>
      <c r="M53" s="10">
        <f>'1 илова'!M49</f>
        <v>0</v>
      </c>
      <c r="N53" s="30">
        <f t="shared" si="36"/>
        <v>0</v>
      </c>
      <c r="O53" s="10">
        <f>'1 илова'!O49</f>
        <v>0</v>
      </c>
      <c r="P53" s="10">
        <f>'1 илова'!P49</f>
        <v>0</v>
      </c>
      <c r="Q53" s="10">
        <f>'1 илова'!Q49</f>
        <v>0</v>
      </c>
      <c r="R53" s="30">
        <f t="shared" si="37"/>
        <v>0</v>
      </c>
      <c r="S53" s="30">
        <f t="shared" si="33"/>
        <v>0</v>
      </c>
    </row>
    <row r="54" spans="1:19" s="7" customFormat="1">
      <c r="A54" s="17" t="s">
        <v>92</v>
      </c>
      <c r="B54" s="15" t="s">
        <v>27</v>
      </c>
      <c r="C54" s="10">
        <f>'1 илова'!C50</f>
        <v>700</v>
      </c>
      <c r="D54" s="10">
        <f>'1 илова'!D50</f>
        <v>700</v>
      </c>
      <c r="E54" s="10">
        <f>'1 илова'!E50</f>
        <v>700</v>
      </c>
      <c r="F54" s="30">
        <f t="shared" si="34"/>
        <v>2100</v>
      </c>
      <c r="G54" s="10">
        <f>'1 илова'!G50</f>
        <v>700</v>
      </c>
      <c r="H54" s="10">
        <f>'1 илова'!H50</f>
        <v>700</v>
      </c>
      <c r="I54" s="10">
        <f>'1 илова'!I50</f>
        <v>700</v>
      </c>
      <c r="J54" s="30">
        <f t="shared" si="35"/>
        <v>2100</v>
      </c>
      <c r="K54" s="10">
        <f>'1 илова'!K50</f>
        <v>700</v>
      </c>
      <c r="L54" s="10">
        <f>'1 илова'!L50</f>
        <v>700</v>
      </c>
      <c r="M54" s="10">
        <f>'1 илова'!M50</f>
        <v>700</v>
      </c>
      <c r="N54" s="30">
        <f t="shared" si="36"/>
        <v>2100</v>
      </c>
      <c r="O54" s="10">
        <f>'1 илова'!O50</f>
        <v>700</v>
      </c>
      <c r="P54" s="10">
        <f>'1 илова'!P50</f>
        <v>700</v>
      </c>
      <c r="Q54" s="10">
        <f>'1 илова'!Q50</f>
        <v>700</v>
      </c>
      <c r="R54" s="30">
        <f t="shared" si="37"/>
        <v>2100</v>
      </c>
      <c r="S54" s="30">
        <f t="shared" si="33"/>
        <v>8400</v>
      </c>
    </row>
    <row r="55" spans="1:19" s="7" customFormat="1">
      <c r="A55" s="17" t="s">
        <v>93</v>
      </c>
      <c r="B55" s="15" t="s">
        <v>35</v>
      </c>
      <c r="C55" s="10">
        <f>'1 илова'!C51</f>
        <v>54550</v>
      </c>
      <c r="D55" s="10">
        <f>'1 илова'!D51</f>
        <v>59990</v>
      </c>
      <c r="E55" s="10">
        <f>'1 илова'!E51</f>
        <v>75400</v>
      </c>
      <c r="F55" s="30">
        <f t="shared" si="34"/>
        <v>189940</v>
      </c>
      <c r="G55" s="10">
        <f>'1 илова'!G51</f>
        <v>75400</v>
      </c>
      <c r="H55" s="10">
        <f>'1 илова'!H51</f>
        <v>75400</v>
      </c>
      <c r="I55" s="10">
        <f>'1 илова'!I51</f>
        <v>75400</v>
      </c>
      <c r="J55" s="30">
        <f t="shared" si="35"/>
        <v>226200</v>
      </c>
      <c r="K55" s="10">
        <f>'1 илова'!K51</f>
        <v>75400</v>
      </c>
      <c r="L55" s="10">
        <f>'1 илова'!L51</f>
        <v>75400</v>
      </c>
      <c r="M55" s="10">
        <f>'1 илова'!M51</f>
        <v>75400</v>
      </c>
      <c r="N55" s="30">
        <f t="shared" si="36"/>
        <v>226200</v>
      </c>
      <c r="O55" s="10">
        <f>'1 илова'!O51</f>
        <v>75400</v>
      </c>
      <c r="P55" s="10">
        <f>'1 илова'!P51</f>
        <v>75400</v>
      </c>
      <c r="Q55" s="10">
        <f>'1 илова'!Q51</f>
        <v>75400</v>
      </c>
      <c r="R55" s="30">
        <f t="shared" si="37"/>
        <v>226200</v>
      </c>
      <c r="S55" s="30">
        <f t="shared" si="33"/>
        <v>868540</v>
      </c>
    </row>
    <row r="56" spans="1:19" s="7" customFormat="1">
      <c r="A56" s="17" t="s">
        <v>94</v>
      </c>
      <c r="B56" s="15" t="s">
        <v>28</v>
      </c>
      <c r="C56" s="10">
        <f>'1 илова'!C52</f>
        <v>0</v>
      </c>
      <c r="D56" s="10">
        <f>'1 илова'!D52</f>
        <v>0</v>
      </c>
      <c r="E56" s="10">
        <f>'1 илова'!E52</f>
        <v>0</v>
      </c>
      <c r="F56" s="30">
        <f t="shared" si="34"/>
        <v>0</v>
      </c>
      <c r="G56" s="10">
        <f>'1 илова'!G52</f>
        <v>110000</v>
      </c>
      <c r="H56" s="10">
        <f>'1 илова'!H52</f>
        <v>150000</v>
      </c>
      <c r="I56" s="10">
        <f>'1 илова'!I52</f>
        <v>130000</v>
      </c>
      <c r="J56" s="30">
        <f t="shared" si="35"/>
        <v>390000</v>
      </c>
      <c r="K56" s="10">
        <f>'1 илова'!K52</f>
        <v>160000</v>
      </c>
      <c r="L56" s="10">
        <f>'1 илова'!L52</f>
        <v>140000</v>
      </c>
      <c r="M56" s="10">
        <f>'1 илова'!M52</f>
        <v>140000</v>
      </c>
      <c r="N56" s="30">
        <f t="shared" si="36"/>
        <v>440000</v>
      </c>
      <c r="O56" s="10">
        <f>'1 илова'!O52</f>
        <v>25000</v>
      </c>
      <c r="P56" s="10">
        <f>'1 илова'!P52</f>
        <v>0</v>
      </c>
      <c r="Q56" s="10">
        <f>'1 илова'!Q52</f>
        <v>0</v>
      </c>
      <c r="R56" s="30">
        <f t="shared" si="37"/>
        <v>25000</v>
      </c>
      <c r="S56" s="30">
        <f t="shared" si="33"/>
        <v>855000</v>
      </c>
    </row>
    <row r="57" spans="1:19" s="7" customFormat="1">
      <c r="A57" s="17" t="s">
        <v>95</v>
      </c>
      <c r="B57" s="15" t="s">
        <v>29</v>
      </c>
      <c r="C57" s="10">
        <f>'1 илова'!C53</f>
        <v>118000</v>
      </c>
      <c r="D57" s="10">
        <f>'1 илова'!D53</f>
        <v>118000</v>
      </c>
      <c r="E57" s="10">
        <f>'1 илова'!E53</f>
        <v>118000</v>
      </c>
      <c r="F57" s="30">
        <f t="shared" si="34"/>
        <v>354000</v>
      </c>
      <c r="G57" s="10">
        <f>'1 илова'!G53</f>
        <v>118000</v>
      </c>
      <c r="H57" s="10">
        <f>'1 илова'!H53</f>
        <v>118000</v>
      </c>
      <c r="I57" s="10">
        <f>'1 илова'!I53</f>
        <v>118000</v>
      </c>
      <c r="J57" s="30">
        <f t="shared" si="35"/>
        <v>354000</v>
      </c>
      <c r="K57" s="10">
        <f>'1 илова'!K53</f>
        <v>118000</v>
      </c>
      <c r="L57" s="10">
        <f>'1 илова'!L53</f>
        <v>118000</v>
      </c>
      <c r="M57" s="10">
        <f>'1 илова'!M53</f>
        <v>118000</v>
      </c>
      <c r="N57" s="30">
        <f t="shared" si="36"/>
        <v>354000</v>
      </c>
      <c r="O57" s="10">
        <f>'1 илова'!O53</f>
        <v>118000</v>
      </c>
      <c r="P57" s="10">
        <f>'1 илова'!P53</f>
        <v>118000</v>
      </c>
      <c r="Q57" s="10">
        <f>'1 илова'!Q53</f>
        <v>118000</v>
      </c>
      <c r="R57" s="30">
        <f t="shared" si="37"/>
        <v>354000</v>
      </c>
      <c r="S57" s="30">
        <f t="shared" si="33"/>
        <v>1416000</v>
      </c>
    </row>
    <row r="58" spans="1:19" s="7" customFormat="1">
      <c r="A58" s="17" t="s">
        <v>96</v>
      </c>
      <c r="B58" s="15" t="s">
        <v>30</v>
      </c>
      <c r="C58" s="10">
        <f>'1 илова'!C54</f>
        <v>1400</v>
      </c>
      <c r="D58" s="10">
        <f>'1 илова'!D54</f>
        <v>1400</v>
      </c>
      <c r="E58" s="10">
        <f>'1 илова'!E54</f>
        <v>1400</v>
      </c>
      <c r="F58" s="30">
        <f t="shared" si="34"/>
        <v>4200</v>
      </c>
      <c r="G58" s="10">
        <f>'1 илова'!G54</f>
        <v>1400</v>
      </c>
      <c r="H58" s="10">
        <f>'1 илова'!H54</f>
        <v>1400</v>
      </c>
      <c r="I58" s="10">
        <f>'1 илова'!I54</f>
        <v>1400</v>
      </c>
      <c r="J58" s="30">
        <f t="shared" si="35"/>
        <v>4200</v>
      </c>
      <c r="K58" s="10">
        <f>'1 илова'!K54</f>
        <v>1400</v>
      </c>
      <c r="L58" s="10">
        <f>'1 илова'!L54</f>
        <v>1400</v>
      </c>
      <c r="M58" s="10">
        <f>'1 илова'!M54</f>
        <v>1400</v>
      </c>
      <c r="N58" s="30">
        <f t="shared" si="36"/>
        <v>4200</v>
      </c>
      <c r="O58" s="10">
        <f>'1 илова'!O54</f>
        <v>1400</v>
      </c>
      <c r="P58" s="10">
        <f>'1 илова'!P54</f>
        <v>1400</v>
      </c>
      <c r="Q58" s="10">
        <f>'1 илова'!Q54</f>
        <v>1400</v>
      </c>
      <c r="R58" s="30">
        <f t="shared" si="37"/>
        <v>4200</v>
      </c>
      <c r="S58" s="30">
        <f t="shared" si="33"/>
        <v>16800</v>
      </c>
    </row>
    <row r="59" spans="1:19" s="7" customFormat="1">
      <c r="A59" s="17" t="s">
        <v>109</v>
      </c>
      <c r="B59" s="15" t="s">
        <v>31</v>
      </c>
      <c r="C59" s="10">
        <f>'1 илова'!C55</f>
        <v>11600</v>
      </c>
      <c r="D59" s="10">
        <f>'1 илова'!D55</f>
        <v>17800</v>
      </c>
      <c r="E59" s="10">
        <f>'1 илова'!E55</f>
        <v>26400</v>
      </c>
      <c r="F59" s="30">
        <f t="shared" si="34"/>
        <v>55800</v>
      </c>
      <c r="G59" s="10">
        <f>'1 илова'!G55</f>
        <v>40000</v>
      </c>
      <c r="H59" s="10">
        <f>'1 илова'!H55</f>
        <v>16000</v>
      </c>
      <c r="I59" s="10">
        <f>'1 илова'!I55</f>
        <v>27500</v>
      </c>
      <c r="J59" s="30">
        <f t="shared" si="35"/>
        <v>83500</v>
      </c>
      <c r="K59" s="10">
        <f>'1 илова'!K55</f>
        <v>15000</v>
      </c>
      <c r="L59" s="10">
        <f>'1 илова'!L55</f>
        <v>15000</v>
      </c>
      <c r="M59" s="10">
        <f>'1 илова'!M55</f>
        <v>15000</v>
      </c>
      <c r="N59" s="30">
        <f t="shared" si="36"/>
        <v>45000</v>
      </c>
      <c r="O59" s="10">
        <f>'1 илова'!O55</f>
        <v>15000</v>
      </c>
      <c r="P59" s="10">
        <f>'1 илова'!P55</f>
        <v>15000</v>
      </c>
      <c r="Q59" s="10">
        <f>'1 илова'!Q55</f>
        <v>15000</v>
      </c>
      <c r="R59" s="30">
        <f t="shared" si="37"/>
        <v>45000</v>
      </c>
      <c r="S59" s="30">
        <f t="shared" si="33"/>
        <v>229300</v>
      </c>
    </row>
    <row r="60" spans="1:19" s="7" customFormat="1" ht="15.75" customHeight="1">
      <c r="A60" s="17"/>
      <c r="B60" s="32" t="s">
        <v>32</v>
      </c>
      <c r="C60" s="29">
        <f>SUM(C42:C59)</f>
        <v>808835</v>
      </c>
      <c r="D60" s="29">
        <f>SUM(D42:D59)</f>
        <v>821110</v>
      </c>
      <c r="E60" s="29">
        <f>SUM(E42:E59)</f>
        <v>844120</v>
      </c>
      <c r="F60" s="29">
        <f t="shared" si="34"/>
        <v>2474065</v>
      </c>
      <c r="G60" s="29">
        <f>SUM(G42:G59)</f>
        <v>966420</v>
      </c>
      <c r="H60" s="29">
        <f>SUM(H42:H59)</f>
        <v>977420</v>
      </c>
      <c r="I60" s="29">
        <f>SUM(I42:I59)</f>
        <v>968920</v>
      </c>
      <c r="J60" s="29">
        <f t="shared" si="35"/>
        <v>2912760</v>
      </c>
      <c r="K60" s="29">
        <f>SUM(K42:K59)</f>
        <v>986420</v>
      </c>
      <c r="L60" s="29">
        <f>SUM(L42:L59)</f>
        <v>966420</v>
      </c>
      <c r="M60" s="29">
        <f>SUM(M42:M59)</f>
        <v>966420</v>
      </c>
      <c r="N60" s="29">
        <f t="shared" si="36"/>
        <v>2919260</v>
      </c>
      <c r="O60" s="29">
        <f>SUM(O42:O59)</f>
        <v>852920</v>
      </c>
      <c r="P60" s="29">
        <f>SUM(P42:P59)</f>
        <v>838920</v>
      </c>
      <c r="Q60" s="29">
        <f>SUM(Q42:Q59)</f>
        <v>839480</v>
      </c>
      <c r="R60" s="29">
        <f t="shared" si="37"/>
        <v>2531320</v>
      </c>
      <c r="S60" s="29">
        <f t="shared" si="33"/>
        <v>10837405</v>
      </c>
    </row>
    <row r="61" spans="1:19" s="7" customFormat="1" ht="33">
      <c r="A61" s="17">
        <v>5</v>
      </c>
      <c r="B61" s="32" t="s">
        <v>48</v>
      </c>
      <c r="C61" s="29">
        <f>C39-C41-C29</f>
        <v>24817</v>
      </c>
      <c r="D61" s="29">
        <f t="shared" ref="D61:S61" si="40">D39-D41-D29</f>
        <v>90708</v>
      </c>
      <c r="E61" s="29">
        <f t="shared" si="40"/>
        <v>176464.5</v>
      </c>
      <c r="F61" s="29">
        <f t="shared" si="40"/>
        <v>275413.26086956542</v>
      </c>
      <c r="G61" s="29">
        <f t="shared" si="40"/>
        <v>197493.04347826075</v>
      </c>
      <c r="H61" s="29">
        <f t="shared" si="40"/>
        <v>226145.21739130444</v>
      </c>
      <c r="I61" s="29">
        <f t="shared" si="40"/>
        <v>262645.21739130444</v>
      </c>
      <c r="J61" s="29">
        <f t="shared" si="40"/>
        <v>686283.47826086963</v>
      </c>
      <c r="K61" s="29">
        <f t="shared" si="40"/>
        <v>292536.52173913037</v>
      </c>
      <c r="L61" s="29">
        <f t="shared" si="40"/>
        <v>289927.82608695654</v>
      </c>
      <c r="M61" s="29">
        <f t="shared" si="40"/>
        <v>273840.86956521729</v>
      </c>
      <c r="N61" s="29">
        <f t="shared" si="40"/>
        <v>856305.21739130467</v>
      </c>
      <c r="O61" s="29">
        <f t="shared" si="40"/>
        <v>370210.43478260865</v>
      </c>
      <c r="P61" s="29">
        <f t="shared" si="40"/>
        <v>377775.65217391308</v>
      </c>
      <c r="Q61" s="29">
        <f t="shared" si="40"/>
        <v>379215.65217391308</v>
      </c>
      <c r="R61" s="29">
        <f t="shared" si="40"/>
        <v>1127201.7391304346</v>
      </c>
      <c r="S61" s="29">
        <f t="shared" si="40"/>
        <v>2945203.6956521738</v>
      </c>
    </row>
    <row r="62" spans="1:19" s="7" customFormat="1" ht="18.75" customHeight="1">
      <c r="A62" s="17">
        <v>6</v>
      </c>
      <c r="B62" s="33" t="s">
        <v>50</v>
      </c>
      <c r="C62" s="29">
        <f>C61*20%</f>
        <v>4963.4000000000005</v>
      </c>
      <c r="D62" s="29">
        <f t="shared" ref="D62:S62" si="41">D61*20%</f>
        <v>18141.600000000002</v>
      </c>
      <c r="E62" s="29">
        <f t="shared" si="41"/>
        <v>35292.9</v>
      </c>
      <c r="F62" s="29">
        <f t="shared" si="41"/>
        <v>55082.652173913084</v>
      </c>
      <c r="G62" s="29">
        <f t="shared" si="41"/>
        <v>39498.608695652154</v>
      </c>
      <c r="H62" s="29">
        <f t="shared" si="41"/>
        <v>45229.043478260894</v>
      </c>
      <c r="I62" s="29">
        <f t="shared" si="41"/>
        <v>52529.043478260894</v>
      </c>
      <c r="J62" s="29">
        <f t="shared" si="41"/>
        <v>137256.69565217392</v>
      </c>
      <c r="K62" s="29">
        <f t="shared" si="41"/>
        <v>58507.304347826081</v>
      </c>
      <c r="L62" s="29">
        <f t="shared" si="41"/>
        <v>57985.565217391311</v>
      </c>
      <c r="M62" s="29">
        <f t="shared" si="41"/>
        <v>54768.173913043458</v>
      </c>
      <c r="N62" s="29">
        <f t="shared" si="41"/>
        <v>171261.04347826095</v>
      </c>
      <c r="O62" s="29">
        <f t="shared" si="41"/>
        <v>74042.086956521729</v>
      </c>
      <c r="P62" s="29">
        <f t="shared" si="41"/>
        <v>75555.130434782623</v>
      </c>
      <c r="Q62" s="29">
        <f t="shared" si="41"/>
        <v>75843.130434782623</v>
      </c>
      <c r="R62" s="29">
        <f t="shared" si="41"/>
        <v>225440.34782608692</v>
      </c>
      <c r="S62" s="29">
        <f t="shared" si="41"/>
        <v>589040.73913043481</v>
      </c>
    </row>
    <row r="63" spans="1:19" s="7" customFormat="1" ht="33.75" customHeight="1">
      <c r="A63" s="17">
        <v>7</v>
      </c>
      <c r="B63" s="32" t="s">
        <v>47</v>
      </c>
      <c r="C63" s="29">
        <f t="shared" ref="C63:S63" si="42">C61-C62</f>
        <v>19853.599999999999</v>
      </c>
      <c r="D63" s="29">
        <f t="shared" si="42"/>
        <v>72566.399999999994</v>
      </c>
      <c r="E63" s="29">
        <f t="shared" si="42"/>
        <v>141171.6</v>
      </c>
      <c r="F63" s="29">
        <f t="shared" si="42"/>
        <v>220330.60869565234</v>
      </c>
      <c r="G63" s="29">
        <f t="shared" si="42"/>
        <v>157994.43478260859</v>
      </c>
      <c r="H63" s="29">
        <f t="shared" si="42"/>
        <v>180916.17391304355</v>
      </c>
      <c r="I63" s="29">
        <f t="shared" si="42"/>
        <v>210116.17391304355</v>
      </c>
      <c r="J63" s="29">
        <f t="shared" si="42"/>
        <v>549026.78260869568</v>
      </c>
      <c r="K63" s="29">
        <f t="shared" si="42"/>
        <v>234029.21739130429</v>
      </c>
      <c r="L63" s="29">
        <f t="shared" si="42"/>
        <v>231942.26086956525</v>
      </c>
      <c r="M63" s="29">
        <f t="shared" si="42"/>
        <v>219072.69565217383</v>
      </c>
      <c r="N63" s="29">
        <f t="shared" si="42"/>
        <v>685044.17391304369</v>
      </c>
      <c r="O63" s="29">
        <f t="shared" si="42"/>
        <v>296168.34782608692</v>
      </c>
      <c r="P63" s="29">
        <f t="shared" si="42"/>
        <v>302220.52173913049</v>
      </c>
      <c r="Q63" s="29">
        <f t="shared" si="42"/>
        <v>303372.52173913049</v>
      </c>
      <c r="R63" s="29">
        <f t="shared" si="42"/>
        <v>901761.39130434766</v>
      </c>
      <c r="S63" s="29">
        <f t="shared" si="42"/>
        <v>2356162.9565217393</v>
      </c>
    </row>
    <row r="64" spans="1:19" s="7" customFormat="1">
      <c r="A64" s="17"/>
      <c r="B64" s="18" t="s">
        <v>51</v>
      </c>
      <c r="C64" s="31">
        <f t="shared" ref="C64:S64" si="43">C63/C12*100</f>
        <v>2.0810901467505238</v>
      </c>
      <c r="D64" s="31">
        <f t="shared" si="43"/>
        <v>6.9641458733205379</v>
      </c>
      <c r="E64" s="31">
        <f t="shared" si="43"/>
        <v>12.108379792435029</v>
      </c>
      <c r="F64" s="31">
        <f t="shared" si="43"/>
        <v>6.9682978176302965</v>
      </c>
      <c r="G64" s="31">
        <f t="shared" si="43"/>
        <v>11.803842718162763</v>
      </c>
      <c r="H64" s="31">
        <f t="shared" si="43"/>
        <v>13.071033445057695</v>
      </c>
      <c r="I64" s="31">
        <f t="shared" si="43"/>
        <v>14.835569717788854</v>
      </c>
      <c r="J64" s="31">
        <f t="shared" si="43"/>
        <v>13.265041015938914</v>
      </c>
      <c r="K64" s="31">
        <f t="shared" si="43"/>
        <v>15.911695498456915</v>
      </c>
      <c r="L64" s="31">
        <f t="shared" si="43"/>
        <v>16.053589484327606</v>
      </c>
      <c r="M64" s="31">
        <f t="shared" si="43"/>
        <v>15.359510317056287</v>
      </c>
      <c r="N64" s="31">
        <f t="shared" si="43"/>
        <v>15.777520760796971</v>
      </c>
      <c r="O64" s="31">
        <f t="shared" si="43"/>
        <v>21.055619780043148</v>
      </c>
      <c r="P64" s="31">
        <f t="shared" si="43"/>
        <v>21.599522708628538</v>
      </c>
      <c r="Q64" s="31">
        <f t="shared" si="43"/>
        <v>21.646273402720691</v>
      </c>
      <c r="R64" s="31">
        <f t="shared" si="43"/>
        <v>21.433256276099819</v>
      </c>
      <c r="S64" s="31">
        <f t="shared" si="43"/>
        <v>14.865381429159239</v>
      </c>
    </row>
    <row r="65" spans="1:19" s="7" customFormat="1">
      <c r="A65" s="19"/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</row>
    <row r="66" spans="1:19" s="7" customFormat="1">
      <c r="A66" s="19"/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</row>
    <row r="67" spans="1:19" s="7" customFormat="1" ht="18" customHeight="1">
      <c r="A67" s="19"/>
      <c r="B67" s="22" t="s">
        <v>33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</row>
    <row r="68" spans="1:19" s="7" customFormat="1">
      <c r="A68" s="19"/>
      <c r="B68" s="22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</row>
    <row r="69" spans="1:19" s="7" customFormat="1">
      <c r="A69" s="19"/>
      <c r="B69" s="22" t="s">
        <v>34</v>
      </c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</row>
    <row r="70" spans="1:19" s="7" customFormat="1">
      <c r="A70" s="19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</row>
    <row r="71" spans="1:19" s="7" customFormat="1">
      <c r="A71" s="19"/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</row>
    <row r="72" spans="1:19" s="7" customFormat="1"/>
    <row r="73" spans="1:19" s="7" customFormat="1"/>
    <row r="74" spans="1:19" s="7" customFormat="1"/>
    <row r="75" spans="1:19" s="7" customFormat="1"/>
    <row r="76" spans="1:19" s="7" customFormat="1"/>
    <row r="77" spans="1:19" s="7" customFormat="1"/>
    <row r="78" spans="1:19" s="7" customFormat="1"/>
    <row r="79" spans="1:19" s="7" customFormat="1"/>
    <row r="80" spans="1:19" s="7" customFormat="1"/>
    <row r="81" s="7" customFormat="1"/>
    <row r="82" s="7" customFormat="1"/>
    <row r="83" s="7" customFormat="1"/>
    <row r="84" s="7" customFormat="1"/>
    <row r="85" s="7" customFormat="1"/>
    <row r="86" s="7" customFormat="1"/>
    <row r="87" s="7" customFormat="1"/>
    <row r="88" s="7" customFormat="1"/>
    <row r="89" s="7" customFormat="1"/>
    <row r="90" s="7" customFormat="1"/>
    <row r="91" s="7" customFormat="1"/>
    <row r="92" s="7" customFormat="1"/>
    <row r="93" s="7" customFormat="1"/>
    <row r="94" s="7" customFormat="1"/>
    <row r="95" s="7" customFormat="1"/>
    <row r="96" s="7" customFormat="1"/>
    <row r="97" s="7" customFormat="1"/>
    <row r="98" s="7" customFormat="1"/>
    <row r="99" s="7" customFormat="1"/>
    <row r="100" s="7" customFormat="1"/>
    <row r="101" s="7" customFormat="1"/>
    <row r="102" s="7" customFormat="1"/>
    <row r="103" s="7" customFormat="1"/>
    <row r="104" s="7" customFormat="1"/>
    <row r="105" s="7" customFormat="1"/>
    <row r="106" s="7" customFormat="1"/>
    <row r="107" s="7" customFormat="1"/>
    <row r="108" s="7" customFormat="1"/>
    <row r="109" s="7" customFormat="1"/>
    <row r="110" s="7" customFormat="1"/>
    <row r="111" s="7" customFormat="1"/>
    <row r="112" s="7" customFormat="1"/>
    <row r="113" s="7" customFormat="1"/>
    <row r="114" s="7" customFormat="1"/>
    <row r="115" s="7" customFormat="1"/>
    <row r="116" s="7" customFormat="1"/>
    <row r="117" s="7" customFormat="1"/>
    <row r="118" s="7" customFormat="1"/>
    <row r="119" s="7" customFormat="1"/>
    <row r="120" s="7" customFormat="1"/>
    <row r="121" s="7" customFormat="1"/>
    <row r="122" s="7" customFormat="1"/>
    <row r="123" s="7" customFormat="1"/>
    <row r="124" s="7" customFormat="1"/>
  </sheetData>
  <protectedRanges>
    <protectedRange password="CE28" sqref="B67:S71" name="Диапазон1"/>
  </protectedRanges>
  <mergeCells count="25">
    <mergeCell ref="N3:S3"/>
    <mergeCell ref="N4:S4"/>
    <mergeCell ref="N2:S2"/>
    <mergeCell ref="M10:M11"/>
    <mergeCell ref="H10:H11"/>
    <mergeCell ref="I10:I11"/>
    <mergeCell ref="J10:J11"/>
    <mergeCell ref="K10:K11"/>
    <mergeCell ref="L10:L11"/>
    <mergeCell ref="A1:I1"/>
    <mergeCell ref="A9:A11"/>
    <mergeCell ref="B9:B11"/>
    <mergeCell ref="C9:S9"/>
    <mergeCell ref="C10:C11"/>
    <mergeCell ref="D10:D11"/>
    <mergeCell ref="E10:E11"/>
    <mergeCell ref="F10:F11"/>
    <mergeCell ref="G10:G11"/>
    <mergeCell ref="A6:S7"/>
    <mergeCell ref="N10:N11"/>
    <mergeCell ref="O10:O11"/>
    <mergeCell ref="P10:P11"/>
    <mergeCell ref="Q10:Q11"/>
    <mergeCell ref="R10:R11"/>
    <mergeCell ref="S10:S11"/>
  </mergeCells>
  <pageMargins left="0.51181102362204722" right="0.31496062992125984" top="0" bottom="0" header="0.31496062992125984" footer="0.31496062992125984"/>
  <pageSetup paperSize="9" scale="64" orientation="portrait" verticalDpi="0" r:id="rId1"/>
  <colBreaks count="1" manualBreakCount="1">
    <brk id="1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J119"/>
  <sheetViews>
    <sheetView view="pageBreakPreview" zoomScale="60" workbookViewId="0">
      <selection activeCell="M19" sqref="M19"/>
    </sheetView>
  </sheetViews>
  <sheetFormatPr defaultRowHeight="16.5"/>
  <cols>
    <col min="1" max="1" width="6.7109375" style="6" customWidth="1"/>
    <col min="2" max="2" width="45.42578125" style="3" customWidth="1"/>
    <col min="3" max="3" width="15.140625" style="3" customWidth="1"/>
    <col min="4" max="4" width="16.5703125" style="3" customWidth="1"/>
    <col min="5" max="5" width="15.85546875" style="3" customWidth="1"/>
    <col min="6" max="6" width="16.5703125" style="3" customWidth="1"/>
    <col min="7" max="7" width="18.28515625" style="3" customWidth="1"/>
    <col min="8" max="8" width="16.28515625" style="3" customWidth="1"/>
    <col min="9" max="16384" width="9.140625" style="3"/>
  </cols>
  <sheetData>
    <row r="1" spans="1:10">
      <c r="A1" s="68"/>
      <c r="B1" s="68"/>
      <c r="C1" s="68"/>
      <c r="D1" s="68"/>
      <c r="E1" s="68"/>
      <c r="F1" s="68"/>
      <c r="G1" s="68"/>
      <c r="H1" s="68"/>
    </row>
    <row r="2" spans="1:10" ht="44.25" customHeight="1">
      <c r="A2" s="73" t="s">
        <v>151</v>
      </c>
      <c r="B2" s="73"/>
      <c r="C2" s="73"/>
      <c r="D2" s="73"/>
      <c r="E2" s="73"/>
      <c r="F2" s="73"/>
      <c r="G2" s="73"/>
      <c r="H2" s="73"/>
    </row>
    <row r="3" spans="1:10">
      <c r="A3" s="37"/>
      <c r="B3" s="37"/>
      <c r="C3" s="37"/>
      <c r="D3" s="37"/>
      <c r="E3" s="37"/>
      <c r="F3" s="37"/>
      <c r="G3" s="37"/>
      <c r="H3" s="37"/>
    </row>
    <row r="4" spans="1:10">
      <c r="A4" s="4"/>
      <c r="B4" s="4"/>
      <c r="C4" s="4"/>
      <c r="D4" s="4"/>
      <c r="E4" s="4"/>
      <c r="F4" s="4"/>
      <c r="G4" s="2"/>
      <c r="H4" s="2" t="s">
        <v>1</v>
      </c>
    </row>
    <row r="5" spans="1:10" ht="15.75" customHeight="1">
      <c r="A5" s="69" t="s">
        <v>2</v>
      </c>
      <c r="B5" s="69" t="s">
        <v>3</v>
      </c>
      <c r="C5" s="69" t="s">
        <v>143</v>
      </c>
      <c r="D5" s="69"/>
      <c r="E5" s="69"/>
      <c r="F5" s="69"/>
      <c r="G5" s="69"/>
      <c r="H5" s="69"/>
    </row>
    <row r="6" spans="1:10" s="6" customFormat="1" ht="15.75" customHeight="1">
      <c r="A6" s="69"/>
      <c r="B6" s="69"/>
      <c r="C6" s="69" t="s">
        <v>131</v>
      </c>
      <c r="D6" s="69" t="s">
        <v>132</v>
      </c>
      <c r="E6" s="69" t="s">
        <v>116</v>
      </c>
      <c r="F6" s="69" t="s">
        <v>118</v>
      </c>
      <c r="G6" s="69" t="s">
        <v>117</v>
      </c>
      <c r="H6" s="69" t="s">
        <v>116</v>
      </c>
    </row>
    <row r="7" spans="1:10" s="7" customFormat="1" ht="15.75" customHeight="1">
      <c r="A7" s="69"/>
      <c r="B7" s="69"/>
      <c r="C7" s="69"/>
      <c r="D7" s="69"/>
      <c r="E7" s="69"/>
      <c r="F7" s="69"/>
      <c r="G7" s="69"/>
      <c r="H7" s="69"/>
    </row>
    <row r="8" spans="1:10" s="7" customFormat="1">
      <c r="A8" s="38">
        <v>1</v>
      </c>
      <c r="B8" s="9" t="s">
        <v>57</v>
      </c>
      <c r="C8" s="26">
        <f t="shared" ref="C8:H8" si="0">C9+C10+C11+C12+C21+C22+C23+C24+C26</f>
        <v>1444800</v>
      </c>
      <c r="D8" s="26">
        <f t="shared" si="0"/>
        <v>0</v>
      </c>
      <c r="E8" s="26">
        <f t="shared" si="0"/>
        <v>-1444800</v>
      </c>
      <c r="F8" s="26">
        <f t="shared" si="0"/>
        <v>10216400</v>
      </c>
      <c r="G8" s="26">
        <f t="shared" si="0"/>
        <v>7791718.0999999996</v>
      </c>
      <c r="H8" s="26">
        <f t="shared" si="0"/>
        <v>-2424681.9</v>
      </c>
      <c r="I8" s="11"/>
      <c r="J8" s="12"/>
    </row>
    <row r="9" spans="1:10" s="7" customFormat="1">
      <c r="A9" s="23" t="s">
        <v>63</v>
      </c>
      <c r="B9" s="9" t="s">
        <v>59</v>
      </c>
      <c r="C9" s="27">
        <f>'1 илова'!L9</f>
        <v>609000</v>
      </c>
      <c r="D9" s="10"/>
      <c r="E9" s="27">
        <f t="shared" ref="E9:E26" si="1">D9-C9</f>
        <v>-609000</v>
      </c>
      <c r="F9" s="27">
        <f>C9+июль!F9</f>
        <v>3967300</v>
      </c>
      <c r="G9" s="27">
        <f>D9+июль!G9</f>
        <v>2719668.5</v>
      </c>
      <c r="H9" s="27">
        <f t="shared" ref="H9:H26" si="2">G9-F9</f>
        <v>-1247631.5</v>
      </c>
      <c r="I9" s="11"/>
      <c r="J9" s="12"/>
    </row>
    <row r="10" spans="1:10" s="7" customFormat="1">
      <c r="A10" s="23" t="s">
        <v>64</v>
      </c>
      <c r="B10" s="9" t="s">
        <v>16</v>
      </c>
      <c r="C10" s="27">
        <f>'1 илова'!L10</f>
        <v>590000</v>
      </c>
      <c r="D10" s="10"/>
      <c r="E10" s="27">
        <f t="shared" si="1"/>
        <v>-590000</v>
      </c>
      <c r="F10" s="27">
        <f>C10+июль!F10</f>
        <v>4559000</v>
      </c>
      <c r="G10" s="27">
        <f>D10+июль!G10</f>
        <v>3428353.2</v>
      </c>
      <c r="H10" s="27">
        <f t="shared" si="2"/>
        <v>-1130646.7999999998</v>
      </c>
      <c r="I10" s="13"/>
      <c r="J10" s="12"/>
    </row>
    <row r="11" spans="1:10" s="7" customFormat="1">
      <c r="A11" s="23" t="s">
        <v>65</v>
      </c>
      <c r="B11" s="9" t="s">
        <v>60</v>
      </c>
      <c r="C11" s="27">
        <f>'1 илова'!L11</f>
        <v>0</v>
      </c>
      <c r="D11" s="10"/>
      <c r="E11" s="27">
        <f t="shared" si="1"/>
        <v>0</v>
      </c>
      <c r="F11" s="27">
        <f>C11+июль!F11</f>
        <v>0</v>
      </c>
      <c r="G11" s="27">
        <f>D11+июль!G11</f>
        <v>0</v>
      </c>
      <c r="H11" s="27">
        <f t="shared" si="2"/>
        <v>0</v>
      </c>
      <c r="I11" s="13"/>
      <c r="J11" s="12"/>
    </row>
    <row r="12" spans="1:10" s="7" customFormat="1" ht="18" customHeight="1">
      <c r="A12" s="23" t="s">
        <v>66</v>
      </c>
      <c r="B12" s="14" t="s">
        <v>55</v>
      </c>
      <c r="C12" s="27">
        <f>C13+C14+C15+C16+C17+C18+C19+C20</f>
        <v>245800</v>
      </c>
      <c r="D12" s="27">
        <f t="shared" ref="D12:G12" si="3">D13+D14+D15+D16+D17+D18+D19+D20</f>
        <v>0</v>
      </c>
      <c r="E12" s="27">
        <f t="shared" si="1"/>
        <v>-245800</v>
      </c>
      <c r="F12" s="27">
        <f t="shared" si="3"/>
        <v>1690100</v>
      </c>
      <c r="G12" s="27">
        <f t="shared" si="3"/>
        <v>1498720</v>
      </c>
      <c r="H12" s="27">
        <f t="shared" si="2"/>
        <v>-191380</v>
      </c>
      <c r="I12" s="11"/>
      <c r="J12" s="12"/>
    </row>
    <row r="13" spans="1:10" s="7" customFormat="1" ht="15" customHeight="1">
      <c r="A13" s="23" t="s">
        <v>97</v>
      </c>
      <c r="B13" s="9" t="s">
        <v>17</v>
      </c>
      <c r="C13" s="27">
        <f>'1 илова'!L13</f>
        <v>76100</v>
      </c>
      <c r="D13" s="10"/>
      <c r="E13" s="27">
        <f t="shared" si="1"/>
        <v>-76100</v>
      </c>
      <c r="F13" s="27">
        <f>C13+июль!F13</f>
        <v>537500</v>
      </c>
      <c r="G13" s="27">
        <f>D13+июль!G13</f>
        <v>383866</v>
      </c>
      <c r="H13" s="27">
        <f t="shared" si="2"/>
        <v>-153634</v>
      </c>
      <c r="I13" s="13"/>
      <c r="J13" s="12"/>
    </row>
    <row r="14" spans="1:10" s="7" customFormat="1" ht="15" customHeight="1">
      <c r="A14" s="23" t="s">
        <v>98</v>
      </c>
      <c r="B14" s="9" t="s">
        <v>58</v>
      </c>
      <c r="C14" s="27">
        <f>'1 илова'!L14</f>
        <v>81400</v>
      </c>
      <c r="D14" s="10"/>
      <c r="E14" s="27">
        <f t="shared" si="1"/>
        <v>-81400</v>
      </c>
      <c r="F14" s="27">
        <f>C14+июль!F14</f>
        <v>580500</v>
      </c>
      <c r="G14" s="27">
        <f>D14+июль!G14</f>
        <v>410135</v>
      </c>
      <c r="H14" s="27">
        <f t="shared" si="2"/>
        <v>-170365</v>
      </c>
      <c r="I14" s="13"/>
      <c r="J14" s="12"/>
    </row>
    <row r="15" spans="1:10" s="7" customFormat="1" ht="49.5">
      <c r="A15" s="23" t="s">
        <v>99</v>
      </c>
      <c r="B15" s="14" t="s">
        <v>111</v>
      </c>
      <c r="C15" s="27">
        <f>'1 илова'!L15</f>
        <v>0</v>
      </c>
      <c r="D15" s="10"/>
      <c r="E15" s="27">
        <f t="shared" si="1"/>
        <v>0</v>
      </c>
      <c r="F15" s="27">
        <f>C15+июль!F15</f>
        <v>0</v>
      </c>
      <c r="G15" s="27">
        <f>D15+июль!G15</f>
        <v>0</v>
      </c>
      <c r="H15" s="27">
        <f t="shared" si="2"/>
        <v>0</v>
      </c>
      <c r="I15" s="13"/>
      <c r="J15" s="12"/>
    </row>
    <row r="16" spans="1:10" s="7" customFormat="1" ht="18" customHeight="1">
      <c r="A16" s="23" t="s">
        <v>100</v>
      </c>
      <c r="B16" s="9" t="s">
        <v>61</v>
      </c>
      <c r="C16" s="27">
        <f>'1 илова'!L16</f>
        <v>0</v>
      </c>
      <c r="D16" s="10"/>
      <c r="E16" s="27">
        <f t="shared" si="1"/>
        <v>0</v>
      </c>
      <c r="F16" s="27">
        <f>C16+июль!F16</f>
        <v>0</v>
      </c>
      <c r="G16" s="27">
        <f>D16+июль!G16</f>
        <v>0</v>
      </c>
      <c r="H16" s="27">
        <f t="shared" si="2"/>
        <v>0</v>
      </c>
      <c r="I16" s="13"/>
      <c r="J16" s="12"/>
    </row>
    <row r="17" spans="1:10" s="7" customFormat="1" ht="66">
      <c r="A17" s="23" t="s">
        <v>101</v>
      </c>
      <c r="B17" s="14" t="s">
        <v>110</v>
      </c>
      <c r="C17" s="27">
        <f>'1 илова'!L17</f>
        <v>43300</v>
      </c>
      <c r="D17" s="10"/>
      <c r="E17" s="27">
        <f t="shared" si="1"/>
        <v>-43300</v>
      </c>
      <c r="F17" s="27">
        <f>C17+июль!F17</f>
        <v>280100</v>
      </c>
      <c r="G17" s="27">
        <f>D17+июль!G17</f>
        <v>219496</v>
      </c>
      <c r="H17" s="27">
        <f t="shared" si="2"/>
        <v>-60604</v>
      </c>
      <c r="I17" s="13"/>
      <c r="J17" s="12"/>
    </row>
    <row r="18" spans="1:10" s="7" customFormat="1" ht="16.5" customHeight="1">
      <c r="A18" s="23" t="s">
        <v>102</v>
      </c>
      <c r="B18" s="9" t="s">
        <v>18</v>
      </c>
      <c r="C18" s="27">
        <f>'1 илова'!L18</f>
        <v>45000</v>
      </c>
      <c r="D18" s="10"/>
      <c r="E18" s="27">
        <f t="shared" si="1"/>
        <v>-45000</v>
      </c>
      <c r="F18" s="27">
        <f>C18+июль!F18</f>
        <v>292000</v>
      </c>
      <c r="G18" s="27">
        <f>D18+июль!G18</f>
        <v>245839</v>
      </c>
      <c r="H18" s="27">
        <f t="shared" si="2"/>
        <v>-46161</v>
      </c>
      <c r="I18" s="13"/>
      <c r="J18" s="12"/>
    </row>
    <row r="19" spans="1:10" s="7" customFormat="1" ht="33">
      <c r="A19" s="23" t="s">
        <v>103</v>
      </c>
      <c r="B19" s="15" t="s">
        <v>19</v>
      </c>
      <c r="C19" s="27">
        <f>'1 илова'!L19</f>
        <v>0</v>
      </c>
      <c r="D19" s="10"/>
      <c r="E19" s="27">
        <f t="shared" si="1"/>
        <v>0</v>
      </c>
      <c r="F19" s="27">
        <f>C19+июль!F19</f>
        <v>0</v>
      </c>
      <c r="G19" s="27">
        <f>D19+июль!G19</f>
        <v>239384</v>
      </c>
      <c r="H19" s="27">
        <f t="shared" si="2"/>
        <v>239384</v>
      </c>
      <c r="I19" s="13"/>
      <c r="J19" s="12"/>
    </row>
    <row r="20" spans="1:10" s="7" customFormat="1" ht="17.25" customHeight="1">
      <c r="A20" s="23" t="s">
        <v>104</v>
      </c>
      <c r="B20" s="15" t="s">
        <v>62</v>
      </c>
      <c r="C20" s="27">
        <f>'1 илова'!L20</f>
        <v>0</v>
      </c>
      <c r="D20" s="10"/>
      <c r="E20" s="27">
        <f t="shared" si="1"/>
        <v>0</v>
      </c>
      <c r="F20" s="27">
        <f>C20+июль!F20</f>
        <v>0</v>
      </c>
      <c r="G20" s="27">
        <f>D20+июль!G20</f>
        <v>0</v>
      </c>
      <c r="H20" s="27">
        <f t="shared" si="2"/>
        <v>0</v>
      </c>
      <c r="I20" s="13"/>
      <c r="J20" s="12"/>
    </row>
    <row r="21" spans="1:10" s="7" customFormat="1">
      <c r="A21" s="23" t="s">
        <v>67</v>
      </c>
      <c r="B21" s="9" t="s">
        <v>52</v>
      </c>
      <c r="C21" s="27">
        <f>'1 илова'!L21</f>
        <v>0</v>
      </c>
      <c r="D21" s="10"/>
      <c r="E21" s="27">
        <f t="shared" si="1"/>
        <v>0</v>
      </c>
      <c r="F21" s="27">
        <f>C21+июль!F21</f>
        <v>0</v>
      </c>
      <c r="G21" s="27">
        <f>D21+июль!G21</f>
        <v>0</v>
      </c>
      <c r="H21" s="27">
        <f t="shared" si="2"/>
        <v>0</v>
      </c>
      <c r="I21" s="13"/>
      <c r="J21" s="12"/>
    </row>
    <row r="22" spans="1:10" s="7" customFormat="1">
      <c r="A22" s="23" t="s">
        <v>68</v>
      </c>
      <c r="B22" s="9" t="s">
        <v>56</v>
      </c>
      <c r="C22" s="27">
        <f>'1 илова'!L22</f>
        <v>0</v>
      </c>
      <c r="D22" s="10"/>
      <c r="E22" s="27">
        <f t="shared" si="1"/>
        <v>0</v>
      </c>
      <c r="F22" s="27">
        <f>C22+июль!F22</f>
        <v>0</v>
      </c>
      <c r="G22" s="27">
        <f>D22+июль!G22</f>
        <v>131506.79999999999</v>
      </c>
      <c r="H22" s="27">
        <f t="shared" si="2"/>
        <v>131506.79999999999</v>
      </c>
      <c r="I22" s="13"/>
      <c r="J22" s="12"/>
    </row>
    <row r="23" spans="1:10" s="7" customFormat="1">
      <c r="A23" s="23" t="s">
        <v>69</v>
      </c>
      <c r="B23" s="9" t="s">
        <v>53</v>
      </c>
      <c r="C23" s="27">
        <f>'1 илова'!L23</f>
        <v>0</v>
      </c>
      <c r="D23" s="10"/>
      <c r="E23" s="27">
        <f t="shared" si="1"/>
        <v>0</v>
      </c>
      <c r="F23" s="27">
        <f>C23+июль!F23</f>
        <v>0</v>
      </c>
      <c r="G23" s="27">
        <f>D23+июль!G23</f>
        <v>0</v>
      </c>
      <c r="H23" s="27">
        <f t="shared" si="2"/>
        <v>0</v>
      </c>
      <c r="I23" s="13"/>
      <c r="J23" s="12"/>
    </row>
    <row r="24" spans="1:10" s="7" customFormat="1">
      <c r="A24" s="23" t="s">
        <v>70</v>
      </c>
      <c r="B24" s="9" t="s">
        <v>54</v>
      </c>
      <c r="C24" s="27">
        <f>'1 илова'!L24</f>
        <v>0</v>
      </c>
      <c r="D24" s="10"/>
      <c r="E24" s="27">
        <f t="shared" si="1"/>
        <v>0</v>
      </c>
      <c r="F24" s="27">
        <f>C24+июль!F24</f>
        <v>0</v>
      </c>
      <c r="G24" s="27">
        <f>D24+июль!G24</f>
        <v>0</v>
      </c>
      <c r="H24" s="27">
        <f t="shared" si="2"/>
        <v>0</v>
      </c>
      <c r="I24" s="13"/>
      <c r="J24" s="12"/>
    </row>
    <row r="25" spans="1:10" s="7" customFormat="1" ht="14.25" customHeight="1">
      <c r="A25" s="23" t="s">
        <v>105</v>
      </c>
      <c r="B25" s="9" t="s">
        <v>106</v>
      </c>
      <c r="C25" s="27">
        <f>'1 илова'!L25</f>
        <v>0</v>
      </c>
      <c r="D25" s="10"/>
      <c r="E25" s="27">
        <f t="shared" si="1"/>
        <v>0</v>
      </c>
      <c r="F25" s="27">
        <f>C25+июль!F25</f>
        <v>0</v>
      </c>
      <c r="G25" s="27">
        <f>D25+июль!G25</f>
        <v>0</v>
      </c>
      <c r="H25" s="27">
        <f t="shared" si="2"/>
        <v>0</v>
      </c>
      <c r="I25" s="13"/>
      <c r="J25" s="12"/>
    </row>
    <row r="26" spans="1:10" s="7" customFormat="1">
      <c r="A26" s="23" t="s">
        <v>71</v>
      </c>
      <c r="B26" s="9" t="s">
        <v>20</v>
      </c>
      <c r="C26" s="27">
        <f>'1 илова'!L26</f>
        <v>0</v>
      </c>
      <c r="D26" s="10"/>
      <c r="E26" s="27">
        <f t="shared" si="1"/>
        <v>0</v>
      </c>
      <c r="F26" s="27">
        <f>C26+июль!F26</f>
        <v>0</v>
      </c>
      <c r="G26" s="27">
        <f>D26+июль!G26</f>
        <v>13469.6</v>
      </c>
      <c r="H26" s="27">
        <f t="shared" si="2"/>
        <v>13469.6</v>
      </c>
      <c r="I26" s="13"/>
      <c r="J26" s="12"/>
    </row>
    <row r="27" spans="1:10" s="7" customFormat="1">
      <c r="A27" s="38"/>
      <c r="B27" s="9"/>
      <c r="C27" s="10"/>
      <c r="D27" s="10"/>
      <c r="E27" s="10"/>
      <c r="F27" s="10"/>
      <c r="G27" s="10"/>
      <c r="H27" s="10"/>
      <c r="I27" s="13"/>
      <c r="J27" s="12"/>
    </row>
    <row r="28" spans="1:10" s="7" customFormat="1">
      <c r="A28" s="38">
        <v>2</v>
      </c>
      <c r="B28" s="34" t="s">
        <v>72</v>
      </c>
      <c r="C28" s="26">
        <f>C29+C30+C31+C32+C33+C34</f>
        <v>441327.73913043475</v>
      </c>
      <c r="D28" s="26">
        <f t="shared" ref="D28:H28" si="4">D29+D30+D31+D32+D33+D34</f>
        <v>0</v>
      </c>
      <c r="E28" s="26">
        <f t="shared" si="4"/>
        <v>-441327.73913043475</v>
      </c>
      <c r="F28" s="26">
        <f t="shared" si="4"/>
        <v>3210691.1304347827</v>
      </c>
      <c r="G28" s="26">
        <f t="shared" si="4"/>
        <v>2520089.2521739127</v>
      </c>
      <c r="H28" s="26">
        <f t="shared" si="4"/>
        <v>-690601.8782608693</v>
      </c>
      <c r="I28" s="13"/>
      <c r="J28" s="12"/>
    </row>
    <row r="29" spans="1:10" s="7" customFormat="1">
      <c r="A29" s="38" t="s">
        <v>73</v>
      </c>
      <c r="B29" s="34" t="s">
        <v>141</v>
      </c>
      <c r="C29" s="27">
        <f>((C8-C22-C23-C26)/115*15)</f>
        <v>188452.17391304349</v>
      </c>
      <c r="D29" s="27">
        <f t="shared" ref="D29" si="5">((D8-D22-D23-D26)/115*15)</f>
        <v>0</v>
      </c>
      <c r="E29" s="27">
        <f>D29-C29</f>
        <v>-188452.17391304349</v>
      </c>
      <c r="F29" s="27">
        <f>((F8-F22-F23-F26)/115*15)</f>
        <v>1332573.9130434783</v>
      </c>
      <c r="G29" s="27">
        <f t="shared" ref="G29" si="6">((G8-G22-G23-G26)/115*15)</f>
        <v>997401.09130434797</v>
      </c>
      <c r="H29" s="27">
        <f>G29-F29</f>
        <v>-335172.8217391303</v>
      </c>
      <c r="I29" s="13"/>
      <c r="J29" s="12"/>
    </row>
    <row r="30" spans="1:10" s="7" customFormat="1">
      <c r="A30" s="38" t="s">
        <v>74</v>
      </c>
      <c r="B30" s="34" t="s">
        <v>43</v>
      </c>
      <c r="C30" s="27">
        <f>C39</f>
        <v>39924</v>
      </c>
      <c r="D30" s="27">
        <f>D39</f>
        <v>0</v>
      </c>
      <c r="E30" s="27">
        <f t="shared" ref="E30:E34" si="7">D30-C30</f>
        <v>-39924</v>
      </c>
      <c r="F30" s="27">
        <f>C30+июль!F30</f>
        <v>319392</v>
      </c>
      <c r="G30" s="27">
        <f>D30+июль!G30</f>
        <v>237143.2</v>
      </c>
      <c r="H30" s="27">
        <f t="shared" ref="H30:H34" si="8">G30-F30</f>
        <v>-82248.799999999988</v>
      </c>
      <c r="I30" s="13"/>
      <c r="J30" s="12"/>
    </row>
    <row r="31" spans="1:10" s="7" customFormat="1">
      <c r="A31" s="38" t="s">
        <v>75</v>
      </c>
      <c r="B31" s="34" t="s">
        <v>46</v>
      </c>
      <c r="C31" s="27">
        <f>C40</f>
        <v>59770</v>
      </c>
      <c r="D31" s="27">
        <f>D40</f>
        <v>0</v>
      </c>
      <c r="E31" s="27">
        <f t="shared" si="7"/>
        <v>-59770</v>
      </c>
      <c r="F31" s="27">
        <f>C31+июль!F31</f>
        <v>488325</v>
      </c>
      <c r="G31" s="27">
        <f>D31+июль!G31</f>
        <v>368777.80000000005</v>
      </c>
      <c r="H31" s="27">
        <f t="shared" si="8"/>
        <v>-119547.19999999995</v>
      </c>
      <c r="I31" s="13"/>
      <c r="J31" s="12"/>
    </row>
    <row r="32" spans="1:10" s="7" customFormat="1">
      <c r="A32" s="38" t="s">
        <v>76</v>
      </c>
      <c r="B32" s="34" t="s">
        <v>44</v>
      </c>
      <c r="C32" s="27">
        <f t="shared" ref="C32:D33" si="9">C41</f>
        <v>92596</v>
      </c>
      <c r="D32" s="27">
        <f t="shared" si="9"/>
        <v>0</v>
      </c>
      <c r="E32" s="27">
        <f t="shared" si="7"/>
        <v>-92596</v>
      </c>
      <c r="F32" s="27">
        <f>C32+июль!F32</f>
        <v>740768</v>
      </c>
      <c r="G32" s="27">
        <f>D32+июль!G32</f>
        <v>555578.5</v>
      </c>
      <c r="H32" s="27">
        <f t="shared" si="8"/>
        <v>-185189.5</v>
      </c>
      <c r="I32" s="13"/>
      <c r="J32" s="12"/>
    </row>
    <row r="33" spans="1:10" s="7" customFormat="1" ht="32.25" customHeight="1">
      <c r="A33" s="38" t="s">
        <v>77</v>
      </c>
      <c r="B33" s="35" t="s">
        <v>45</v>
      </c>
      <c r="C33" s="27">
        <f t="shared" si="9"/>
        <v>2600</v>
      </c>
      <c r="D33" s="27">
        <f t="shared" si="9"/>
        <v>0</v>
      </c>
      <c r="E33" s="27">
        <f t="shared" si="7"/>
        <v>-2600</v>
      </c>
      <c r="F33" s="27">
        <f>C33+июль!F33</f>
        <v>20800</v>
      </c>
      <c r="G33" s="27">
        <f>D33+июль!G33</f>
        <v>15598.8</v>
      </c>
      <c r="H33" s="27">
        <f t="shared" si="8"/>
        <v>-5201.2000000000007</v>
      </c>
      <c r="I33" s="13"/>
      <c r="J33" s="12"/>
    </row>
    <row r="34" spans="1:10" s="7" customFormat="1">
      <c r="A34" s="38" t="s">
        <v>78</v>
      </c>
      <c r="B34" s="34" t="s">
        <v>36</v>
      </c>
      <c r="C34" s="27">
        <f>C58</f>
        <v>57985.565217391311</v>
      </c>
      <c r="D34" s="27">
        <f>D58</f>
        <v>0</v>
      </c>
      <c r="E34" s="27">
        <f t="shared" si="7"/>
        <v>-57985.565217391311</v>
      </c>
      <c r="F34" s="27">
        <f>C34+июль!F34</f>
        <v>308832.21739130438</v>
      </c>
      <c r="G34" s="27">
        <f>D34+июль!G34</f>
        <v>345589.86086956516</v>
      </c>
      <c r="H34" s="27">
        <f t="shared" si="8"/>
        <v>36757.643478260783</v>
      </c>
      <c r="I34" s="13"/>
      <c r="J34" s="12"/>
    </row>
    <row r="35" spans="1:10" s="7" customFormat="1">
      <c r="A35" s="38">
        <v>3</v>
      </c>
      <c r="B35" s="34" t="s">
        <v>42</v>
      </c>
      <c r="C35" s="26">
        <f>C8-C29</f>
        <v>1256347.8260869565</v>
      </c>
      <c r="D35" s="26">
        <f t="shared" ref="D35:H35" si="10">D8-D29</f>
        <v>0</v>
      </c>
      <c r="E35" s="26">
        <f t="shared" si="10"/>
        <v>-1256347.8260869565</v>
      </c>
      <c r="F35" s="26">
        <f t="shared" si="10"/>
        <v>8883826.0869565215</v>
      </c>
      <c r="G35" s="26">
        <f t="shared" si="10"/>
        <v>6794317.0086956518</v>
      </c>
      <c r="H35" s="26">
        <f t="shared" si="10"/>
        <v>-2089509.0782608697</v>
      </c>
      <c r="I35" s="13"/>
      <c r="J35" s="12"/>
    </row>
    <row r="36" spans="1:10" s="7" customFormat="1">
      <c r="A36" s="38"/>
      <c r="B36" s="38"/>
      <c r="C36" s="16"/>
      <c r="D36" s="16"/>
      <c r="E36" s="16"/>
      <c r="F36" s="16"/>
      <c r="G36" s="16"/>
      <c r="H36" s="16"/>
      <c r="I36" s="12"/>
      <c r="J36" s="12"/>
    </row>
    <row r="37" spans="1:10" s="7" customFormat="1">
      <c r="A37" s="17">
        <v>4</v>
      </c>
      <c r="B37" s="15" t="s">
        <v>49</v>
      </c>
      <c r="C37" s="29">
        <f>C38+C39+C40+C41+C42+C43+C44+C45+C46+C47+C48+C49+C50+C51+C52+C53+C54+C55</f>
        <v>966420</v>
      </c>
      <c r="D37" s="29">
        <f t="shared" ref="D37:H37" si="11">D38+D39+D40+D41+D42+D43+D44+D45+D46+D47+D48+D49+D50+D51+D52+D53+D54+D55</f>
        <v>0</v>
      </c>
      <c r="E37" s="29">
        <f t="shared" si="11"/>
        <v>-966420</v>
      </c>
      <c r="F37" s="29">
        <f t="shared" si="11"/>
        <v>7339665</v>
      </c>
      <c r="G37" s="29">
        <f t="shared" si="11"/>
        <v>5066368.1000000006</v>
      </c>
      <c r="H37" s="29">
        <f t="shared" si="11"/>
        <v>-2273296.9000000004</v>
      </c>
    </row>
    <row r="38" spans="1:10" s="7" customFormat="1">
      <c r="A38" s="17" t="s">
        <v>80</v>
      </c>
      <c r="B38" s="15" t="s">
        <v>79</v>
      </c>
      <c r="C38" s="27">
        <f>'1 илова'!L38</f>
        <v>332700</v>
      </c>
      <c r="D38" s="24"/>
      <c r="E38" s="27">
        <f t="shared" ref="E38:E55" si="12">D38-C38</f>
        <v>-332700</v>
      </c>
      <c r="F38" s="27">
        <f>C38+июль!F38</f>
        <v>2661600</v>
      </c>
      <c r="G38" s="27">
        <f>D38+июль!G38</f>
        <v>1982894.9000000001</v>
      </c>
      <c r="H38" s="27">
        <f t="shared" ref="H38:H55" si="13">G38-F38</f>
        <v>-678705.09999999986</v>
      </c>
    </row>
    <row r="39" spans="1:10" s="7" customFormat="1">
      <c r="A39" s="17" t="s">
        <v>81</v>
      </c>
      <c r="B39" s="15" t="s">
        <v>43</v>
      </c>
      <c r="C39" s="30">
        <f>(C38)*12%</f>
        <v>39924</v>
      </c>
      <c r="D39" s="24"/>
      <c r="E39" s="27">
        <f t="shared" si="12"/>
        <v>-39924</v>
      </c>
      <c r="F39" s="27">
        <f>C39+июль!F39</f>
        <v>319392</v>
      </c>
      <c r="G39" s="27">
        <f>D39+июль!G39</f>
        <v>237143.2</v>
      </c>
      <c r="H39" s="27">
        <f t="shared" si="13"/>
        <v>-82248.799999999988</v>
      </c>
    </row>
    <row r="40" spans="1:10" s="7" customFormat="1">
      <c r="A40" s="17" t="s">
        <v>82</v>
      </c>
      <c r="B40" s="15" t="s">
        <v>46</v>
      </c>
      <c r="C40" s="27">
        <f>'1 илова'!L40</f>
        <v>59770</v>
      </c>
      <c r="D40" s="24"/>
      <c r="E40" s="27">
        <f t="shared" si="12"/>
        <v>-59770</v>
      </c>
      <c r="F40" s="27">
        <f>C40+июль!F40</f>
        <v>488325</v>
      </c>
      <c r="G40" s="27">
        <f>D40+июль!G40</f>
        <v>368777.80000000005</v>
      </c>
      <c r="H40" s="27">
        <f t="shared" si="13"/>
        <v>-119547.19999999995</v>
      </c>
    </row>
    <row r="41" spans="1:10" s="7" customFormat="1">
      <c r="A41" s="17" t="s">
        <v>83</v>
      </c>
      <c r="B41" s="15" t="s">
        <v>44</v>
      </c>
      <c r="C41" s="27">
        <f>'1 илова'!L41</f>
        <v>92596</v>
      </c>
      <c r="D41" s="24"/>
      <c r="E41" s="27">
        <f t="shared" si="12"/>
        <v>-92596</v>
      </c>
      <c r="F41" s="27">
        <f>C41+июль!F41</f>
        <v>740768</v>
      </c>
      <c r="G41" s="27">
        <f>D41+июль!G41</f>
        <v>555578.5</v>
      </c>
      <c r="H41" s="27">
        <f>G41-F41</f>
        <v>-185189.5</v>
      </c>
    </row>
    <row r="42" spans="1:10" s="7" customFormat="1" ht="33">
      <c r="A42" s="17" t="s">
        <v>84</v>
      </c>
      <c r="B42" s="15" t="s">
        <v>45</v>
      </c>
      <c r="C42" s="27">
        <f>'1 илова'!L42</f>
        <v>2600</v>
      </c>
      <c r="D42" s="24"/>
      <c r="E42" s="27">
        <f t="shared" si="12"/>
        <v>-2600</v>
      </c>
      <c r="F42" s="27">
        <f>C42+июль!F42</f>
        <v>20800</v>
      </c>
      <c r="G42" s="27">
        <f>D42+июль!G42</f>
        <v>15598.8</v>
      </c>
      <c r="H42" s="27">
        <f t="shared" si="13"/>
        <v>-5201.2000000000007</v>
      </c>
    </row>
    <row r="43" spans="1:10" s="7" customFormat="1">
      <c r="A43" s="17" t="s">
        <v>85</v>
      </c>
      <c r="B43" s="15" t="s">
        <v>21</v>
      </c>
      <c r="C43" s="27">
        <f>'1 илова'!L43</f>
        <v>16000</v>
      </c>
      <c r="D43" s="24"/>
      <c r="E43" s="27">
        <f t="shared" si="12"/>
        <v>-16000</v>
      </c>
      <c r="F43" s="27">
        <f>C43+июль!F43</f>
        <v>124000</v>
      </c>
      <c r="G43" s="27">
        <f>D43+июль!G43</f>
        <v>78463.599999999991</v>
      </c>
      <c r="H43" s="27">
        <f t="shared" si="13"/>
        <v>-45536.400000000009</v>
      </c>
    </row>
    <row r="44" spans="1:10" s="7" customFormat="1">
      <c r="A44" s="17" t="s">
        <v>86</v>
      </c>
      <c r="B44" s="15" t="s">
        <v>22</v>
      </c>
      <c r="C44" s="27">
        <f>'1 илова'!L44</f>
        <v>40000</v>
      </c>
      <c r="D44" s="24"/>
      <c r="E44" s="27">
        <f t="shared" si="12"/>
        <v>-40000</v>
      </c>
      <c r="F44" s="27">
        <f>C44+июль!F44</f>
        <v>320000</v>
      </c>
      <c r="G44" s="27">
        <f>D44+июль!G44</f>
        <v>188394</v>
      </c>
      <c r="H44" s="27">
        <f t="shared" si="13"/>
        <v>-131606</v>
      </c>
    </row>
    <row r="45" spans="1:10" s="7" customFormat="1">
      <c r="A45" s="17" t="s">
        <v>87</v>
      </c>
      <c r="B45" s="15" t="s">
        <v>108</v>
      </c>
      <c r="C45" s="27">
        <f>'1 илова'!L45</f>
        <v>0</v>
      </c>
      <c r="D45" s="24"/>
      <c r="E45" s="27">
        <f t="shared" si="12"/>
        <v>0</v>
      </c>
      <c r="F45" s="27">
        <f>C45+июль!F45</f>
        <v>6100</v>
      </c>
      <c r="G45" s="27">
        <f>D45+июль!G45</f>
        <v>3670.2</v>
      </c>
      <c r="H45" s="27">
        <f t="shared" si="13"/>
        <v>-2429.8000000000002</v>
      </c>
    </row>
    <row r="46" spans="1:10" s="7" customFormat="1">
      <c r="A46" s="17" t="s">
        <v>88</v>
      </c>
      <c r="B46" s="15" t="s">
        <v>23</v>
      </c>
      <c r="C46" s="27">
        <f>'1 илова'!L46</f>
        <v>2630</v>
      </c>
      <c r="D46" s="24"/>
      <c r="E46" s="27">
        <f t="shared" si="12"/>
        <v>-2630</v>
      </c>
      <c r="F46" s="27">
        <f>C46+июль!F46</f>
        <v>21040</v>
      </c>
      <c r="G46" s="27">
        <f>D46+июль!G46</f>
        <v>15815.9</v>
      </c>
      <c r="H46" s="27">
        <f t="shared" si="13"/>
        <v>-5224.1000000000004</v>
      </c>
    </row>
    <row r="47" spans="1:10" s="7" customFormat="1">
      <c r="A47" s="17" t="s">
        <v>89</v>
      </c>
      <c r="B47" s="15" t="s">
        <v>24</v>
      </c>
      <c r="C47" s="27">
        <f>'1 илова'!L47</f>
        <v>27200</v>
      </c>
      <c r="D47" s="24"/>
      <c r="E47" s="27">
        <f t="shared" si="12"/>
        <v>-27200</v>
      </c>
      <c r="F47" s="27">
        <f>C47+июль!F47</f>
        <v>230600</v>
      </c>
      <c r="G47" s="27">
        <f>D47+июль!G47</f>
        <v>224784</v>
      </c>
      <c r="H47" s="27">
        <f t="shared" si="13"/>
        <v>-5816</v>
      </c>
    </row>
    <row r="48" spans="1:10" s="7" customFormat="1" ht="19.5" customHeight="1">
      <c r="A48" s="17" t="s">
        <v>90</v>
      </c>
      <c r="B48" s="15" t="s">
        <v>25</v>
      </c>
      <c r="C48" s="27">
        <f>'1 илова'!L48</f>
        <v>2500</v>
      </c>
      <c r="D48" s="24"/>
      <c r="E48" s="27">
        <f t="shared" si="12"/>
        <v>-2500</v>
      </c>
      <c r="F48" s="27">
        <f>C48+июль!F48</f>
        <v>20000</v>
      </c>
      <c r="G48" s="27">
        <f>D48+июль!G48</f>
        <v>13950</v>
      </c>
      <c r="H48" s="27">
        <f t="shared" si="13"/>
        <v>-6050</v>
      </c>
    </row>
    <row r="49" spans="1:8" s="7" customFormat="1">
      <c r="A49" s="17" t="s">
        <v>91</v>
      </c>
      <c r="B49" s="15" t="s">
        <v>26</v>
      </c>
      <c r="C49" s="27">
        <f>'1 илова'!L49</f>
        <v>0</v>
      </c>
      <c r="D49" s="24"/>
      <c r="E49" s="27">
        <f t="shared" si="12"/>
        <v>0</v>
      </c>
      <c r="F49" s="27">
        <f>C49+июль!F49</f>
        <v>0</v>
      </c>
      <c r="G49" s="27">
        <f>D49+июль!G49</f>
        <v>0</v>
      </c>
      <c r="H49" s="27">
        <f t="shared" si="13"/>
        <v>0</v>
      </c>
    </row>
    <row r="50" spans="1:8" s="7" customFormat="1">
      <c r="A50" s="17" t="s">
        <v>92</v>
      </c>
      <c r="B50" s="15" t="s">
        <v>27</v>
      </c>
      <c r="C50" s="27">
        <f>'1 илова'!L50</f>
        <v>700</v>
      </c>
      <c r="D50" s="24"/>
      <c r="E50" s="27">
        <f t="shared" si="12"/>
        <v>-700</v>
      </c>
      <c r="F50" s="27">
        <f>C50+июль!F50</f>
        <v>5600</v>
      </c>
      <c r="G50" s="27">
        <f>D50+июль!G50</f>
        <v>4480.7</v>
      </c>
      <c r="H50" s="27">
        <f t="shared" si="13"/>
        <v>-1119.3000000000002</v>
      </c>
    </row>
    <row r="51" spans="1:8" s="7" customFormat="1">
      <c r="A51" s="17" t="s">
        <v>93</v>
      </c>
      <c r="B51" s="15" t="s">
        <v>35</v>
      </c>
      <c r="C51" s="27">
        <f>'1 илова'!L51</f>
        <v>75400</v>
      </c>
      <c r="D51" s="24"/>
      <c r="E51" s="27">
        <f t="shared" si="12"/>
        <v>-75400</v>
      </c>
      <c r="F51" s="27">
        <f>C51+июль!F51</f>
        <v>566940</v>
      </c>
      <c r="G51" s="27">
        <f>D51+июль!G51</f>
        <v>390938</v>
      </c>
      <c r="H51" s="27">
        <f t="shared" si="13"/>
        <v>-176002</v>
      </c>
    </row>
    <row r="52" spans="1:8" s="7" customFormat="1">
      <c r="A52" s="17" t="s">
        <v>94</v>
      </c>
      <c r="B52" s="15" t="s">
        <v>28</v>
      </c>
      <c r="C52" s="27">
        <f>'1 илова'!L52</f>
        <v>140000</v>
      </c>
      <c r="D52" s="24"/>
      <c r="E52" s="27">
        <f t="shared" si="12"/>
        <v>-140000</v>
      </c>
      <c r="F52" s="27">
        <f>C52+июль!F52</f>
        <v>690000</v>
      </c>
      <c r="G52" s="27">
        <f>D52+июль!G52</f>
        <v>126746</v>
      </c>
      <c r="H52" s="27">
        <f t="shared" si="13"/>
        <v>-563254</v>
      </c>
    </row>
    <row r="53" spans="1:8" s="7" customFormat="1">
      <c r="A53" s="17" t="s">
        <v>95</v>
      </c>
      <c r="B53" s="15" t="s">
        <v>29</v>
      </c>
      <c r="C53" s="27">
        <f>'1 илова'!L53</f>
        <v>118000</v>
      </c>
      <c r="D53" s="24"/>
      <c r="E53" s="27">
        <f t="shared" si="12"/>
        <v>-118000</v>
      </c>
      <c r="F53" s="27">
        <f>C53+июль!F53</f>
        <v>944000</v>
      </c>
      <c r="G53" s="27">
        <f>D53+июль!G53</f>
        <v>702074.2</v>
      </c>
      <c r="H53" s="27">
        <f t="shared" si="13"/>
        <v>-241925.80000000005</v>
      </c>
    </row>
    <row r="54" spans="1:8" s="7" customFormat="1">
      <c r="A54" s="17" t="s">
        <v>96</v>
      </c>
      <c r="B54" s="15" t="s">
        <v>30</v>
      </c>
      <c r="C54" s="27">
        <f>'1 илова'!L54</f>
        <v>1400</v>
      </c>
      <c r="D54" s="24"/>
      <c r="E54" s="27">
        <f t="shared" si="12"/>
        <v>-1400</v>
      </c>
      <c r="F54" s="27">
        <f>C54+июль!F54</f>
        <v>11200</v>
      </c>
      <c r="G54" s="27">
        <f>D54+июль!G54</f>
        <v>11606</v>
      </c>
      <c r="H54" s="27">
        <f t="shared" si="13"/>
        <v>406</v>
      </c>
    </row>
    <row r="55" spans="1:8" s="7" customFormat="1">
      <c r="A55" s="17" t="s">
        <v>109</v>
      </c>
      <c r="B55" s="15" t="s">
        <v>31</v>
      </c>
      <c r="C55" s="27">
        <f>'1 илова'!L55</f>
        <v>15000</v>
      </c>
      <c r="D55" s="24"/>
      <c r="E55" s="27">
        <f t="shared" si="12"/>
        <v>-15000</v>
      </c>
      <c r="F55" s="27">
        <f>C55+июль!F55</f>
        <v>169300</v>
      </c>
      <c r="G55" s="27">
        <f>D55+июль!G55</f>
        <v>145452.29999999999</v>
      </c>
      <c r="H55" s="27">
        <f t="shared" si="13"/>
        <v>-23847.700000000012</v>
      </c>
    </row>
    <row r="56" spans="1:8" s="7" customFormat="1" ht="17.25" customHeight="1">
      <c r="A56" s="17"/>
      <c r="B56" s="32" t="s">
        <v>32</v>
      </c>
      <c r="C56" s="29">
        <f>SUM(C38:C55)</f>
        <v>966420</v>
      </c>
      <c r="D56" s="29">
        <f t="shared" ref="D56:H56" si="14">SUM(D38:D55)</f>
        <v>0</v>
      </c>
      <c r="E56" s="29">
        <f t="shared" si="14"/>
        <v>-966420</v>
      </c>
      <c r="F56" s="29">
        <f t="shared" si="14"/>
        <v>7339665</v>
      </c>
      <c r="G56" s="29">
        <f t="shared" si="14"/>
        <v>5066368.1000000006</v>
      </c>
      <c r="H56" s="29">
        <f t="shared" si="14"/>
        <v>-2273296.9000000004</v>
      </c>
    </row>
    <row r="57" spans="1:8" s="7" customFormat="1" ht="33">
      <c r="A57" s="17">
        <v>5</v>
      </c>
      <c r="B57" s="32" t="s">
        <v>48</v>
      </c>
      <c r="C57" s="29">
        <f>C35-C37-C25</f>
        <v>289927.82608695654</v>
      </c>
      <c r="D57" s="29">
        <f t="shared" ref="D57:H57" si="15">D35-D37-D25</f>
        <v>0</v>
      </c>
      <c r="E57" s="29">
        <f t="shared" si="15"/>
        <v>-289927.82608695654</v>
      </c>
      <c r="F57" s="29">
        <f t="shared" si="15"/>
        <v>1544161.0869565215</v>
      </c>
      <c r="G57" s="29">
        <f>G35-G37-G25</f>
        <v>1727948.9086956512</v>
      </c>
      <c r="H57" s="29">
        <f t="shared" si="15"/>
        <v>183787.82173913065</v>
      </c>
    </row>
    <row r="58" spans="1:8" s="7" customFormat="1" ht="21" customHeight="1">
      <c r="A58" s="17">
        <v>6</v>
      </c>
      <c r="B58" s="33" t="s">
        <v>50</v>
      </c>
      <c r="C58" s="29">
        <f>C57*20%</f>
        <v>57985.565217391311</v>
      </c>
      <c r="D58" s="29">
        <f t="shared" ref="D58:H58" si="16">D57*20%</f>
        <v>0</v>
      </c>
      <c r="E58" s="29">
        <f t="shared" si="16"/>
        <v>-57985.565217391311</v>
      </c>
      <c r="F58" s="29">
        <f t="shared" si="16"/>
        <v>308832.21739130432</v>
      </c>
      <c r="G58" s="29">
        <f t="shared" si="16"/>
        <v>345589.78173913027</v>
      </c>
      <c r="H58" s="29">
        <f t="shared" si="16"/>
        <v>36757.564347826134</v>
      </c>
    </row>
    <row r="59" spans="1:8" s="7" customFormat="1" ht="33">
      <c r="A59" s="17">
        <v>7</v>
      </c>
      <c r="B59" s="32" t="s">
        <v>47</v>
      </c>
      <c r="C59" s="29">
        <f t="shared" ref="C59:H59" si="17">C57-C58</f>
        <v>231942.26086956525</v>
      </c>
      <c r="D59" s="29">
        <f t="shared" si="17"/>
        <v>0</v>
      </c>
      <c r="E59" s="29">
        <f t="shared" si="17"/>
        <v>-231942.26086956525</v>
      </c>
      <c r="F59" s="29">
        <f t="shared" si="17"/>
        <v>1235328.8695652173</v>
      </c>
      <c r="G59" s="29">
        <f t="shared" si="17"/>
        <v>1382359.1269565211</v>
      </c>
      <c r="H59" s="29">
        <f t="shared" si="17"/>
        <v>147030.25739130453</v>
      </c>
    </row>
    <row r="60" spans="1:8" s="7" customFormat="1">
      <c r="A60" s="17"/>
      <c r="B60" s="18" t="s">
        <v>51</v>
      </c>
      <c r="C60" s="31">
        <f t="shared" ref="C60:H60" si="18">C59/C8*100</f>
        <v>16.053589484327606</v>
      </c>
      <c r="D60" s="31" t="e">
        <f t="shared" si="18"/>
        <v>#DIV/0!</v>
      </c>
      <c r="E60" s="31">
        <f t="shared" si="18"/>
        <v>16.053589484327606</v>
      </c>
      <c r="F60" s="31">
        <f t="shared" si="18"/>
        <v>12.091625910939444</v>
      </c>
      <c r="G60" s="31">
        <f t="shared" si="18"/>
        <v>17.741390399590063</v>
      </c>
      <c r="H60" s="31">
        <f t="shared" si="18"/>
        <v>-6.0638988310715947</v>
      </c>
    </row>
    <row r="61" spans="1:8" s="7" customFormat="1">
      <c r="A61" s="19"/>
      <c r="B61" s="20"/>
      <c r="C61" s="21"/>
      <c r="D61" s="21"/>
      <c r="E61" s="21"/>
      <c r="F61" s="21"/>
      <c r="G61" s="21"/>
      <c r="H61" s="21"/>
    </row>
    <row r="62" spans="1:8" s="7" customFormat="1">
      <c r="A62" s="19"/>
      <c r="B62" s="22" t="s">
        <v>33</v>
      </c>
      <c r="C62" s="21"/>
      <c r="D62" s="21"/>
      <c r="E62" s="21"/>
      <c r="F62" s="21"/>
      <c r="G62" s="21"/>
      <c r="H62" s="21"/>
    </row>
    <row r="63" spans="1:8" s="7" customFormat="1">
      <c r="A63" s="19"/>
      <c r="B63" s="22"/>
      <c r="C63" s="21"/>
      <c r="D63" s="21"/>
      <c r="E63" s="21"/>
      <c r="F63" s="21"/>
      <c r="G63" s="21"/>
      <c r="H63" s="21"/>
    </row>
    <row r="64" spans="1:8" s="7" customFormat="1">
      <c r="A64" s="19"/>
      <c r="B64" s="22" t="s">
        <v>34</v>
      </c>
      <c r="C64" s="21"/>
      <c r="D64" s="21"/>
      <c r="E64" s="21"/>
      <c r="F64" s="21"/>
      <c r="G64" s="21"/>
      <c r="H64" s="21"/>
    </row>
    <row r="65" spans="1:8" s="7" customFormat="1">
      <c r="A65" s="19"/>
      <c r="C65" s="21"/>
      <c r="D65" s="21"/>
      <c r="E65" s="21"/>
      <c r="F65" s="21"/>
      <c r="G65" s="21"/>
      <c r="H65" s="21"/>
    </row>
    <row r="66" spans="1:8" s="7" customFormat="1">
      <c r="A66" s="19"/>
      <c r="B66" s="20" t="s">
        <v>107</v>
      </c>
      <c r="C66" s="21"/>
      <c r="D66" s="21"/>
      <c r="E66" s="21"/>
      <c r="F66" s="21"/>
      <c r="G66" s="21"/>
      <c r="H66" s="21"/>
    </row>
    <row r="67" spans="1:8" s="7" customFormat="1"/>
    <row r="68" spans="1:8" s="7" customFormat="1"/>
    <row r="69" spans="1:8" s="7" customFormat="1"/>
    <row r="70" spans="1:8" s="7" customFormat="1"/>
    <row r="71" spans="1:8" s="7" customFormat="1"/>
    <row r="72" spans="1:8" s="7" customFormat="1"/>
    <row r="73" spans="1:8" s="7" customFormat="1"/>
    <row r="74" spans="1:8" s="7" customFormat="1"/>
    <row r="75" spans="1:8" s="7" customFormat="1"/>
    <row r="76" spans="1:8" s="7" customFormat="1"/>
    <row r="77" spans="1:8" s="7" customFormat="1"/>
    <row r="78" spans="1:8" s="7" customFormat="1"/>
    <row r="79" spans="1:8" s="7" customFormat="1"/>
    <row r="80" spans="1:8" s="7" customFormat="1"/>
    <row r="81" s="7" customFormat="1"/>
    <row r="82" s="7" customFormat="1"/>
    <row r="83" s="7" customFormat="1"/>
    <row r="84" s="7" customFormat="1"/>
    <row r="85" s="7" customFormat="1"/>
    <row r="86" s="7" customFormat="1"/>
    <row r="87" s="7" customFormat="1"/>
    <row r="88" s="7" customFormat="1"/>
    <row r="89" s="7" customFormat="1"/>
    <row r="90" s="7" customFormat="1"/>
    <row r="91" s="7" customFormat="1"/>
    <row r="92" s="7" customFormat="1"/>
    <row r="93" s="7" customFormat="1"/>
    <row r="94" s="7" customFormat="1"/>
    <row r="95" s="7" customFormat="1"/>
    <row r="96" s="7" customFormat="1"/>
    <row r="97" s="7" customFormat="1"/>
    <row r="98" s="7" customFormat="1"/>
    <row r="99" s="7" customFormat="1"/>
    <row r="100" s="7" customFormat="1"/>
    <row r="101" s="7" customFormat="1"/>
    <row r="102" s="7" customFormat="1"/>
    <row r="103" s="7" customFormat="1"/>
    <row r="104" s="7" customFormat="1"/>
    <row r="105" s="7" customFormat="1"/>
    <row r="106" s="7" customFormat="1"/>
    <row r="107" s="7" customFormat="1"/>
    <row r="108" s="7" customFormat="1"/>
    <row r="109" s="7" customFormat="1"/>
    <row r="110" s="7" customFormat="1"/>
    <row r="111" s="7" customFormat="1"/>
    <row r="112" s="7" customFormat="1"/>
    <row r="113" s="7" customFormat="1"/>
    <row r="114" s="7" customFormat="1"/>
    <row r="115" s="7" customFormat="1"/>
    <row r="116" s="7" customFormat="1"/>
    <row r="117" s="7" customFormat="1"/>
    <row r="118" s="7" customFormat="1"/>
    <row r="119" s="7" customFormat="1"/>
  </sheetData>
  <protectedRanges>
    <protectedRange password="CE28" sqref="A2:H2 D9:D11 D13:D26 D38:D55 B62:H67" name="Диапазон1"/>
  </protectedRanges>
  <mergeCells count="11">
    <mergeCell ref="H6:H7"/>
    <mergeCell ref="A1:H1"/>
    <mergeCell ref="A2:H2"/>
    <mergeCell ref="A5:A7"/>
    <mergeCell ref="B5:B7"/>
    <mergeCell ref="C5:H5"/>
    <mergeCell ref="C6:C7"/>
    <mergeCell ref="D6:D7"/>
    <mergeCell ref="E6:E7"/>
    <mergeCell ref="F6:F7"/>
    <mergeCell ref="G6:G7"/>
  </mergeCells>
  <pageMargins left="0.51181102362204722" right="0.31496062992125984" top="0.35433070866141736" bottom="0.15748031496062992" header="0.31496062992125984" footer="0.31496062992125984"/>
  <pageSetup paperSize="9" scale="62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19"/>
  <sheetViews>
    <sheetView view="pageBreakPreview" zoomScale="60" workbookViewId="0">
      <selection activeCell="L19" sqref="L19"/>
    </sheetView>
  </sheetViews>
  <sheetFormatPr defaultRowHeight="16.5"/>
  <cols>
    <col min="1" max="1" width="6.7109375" style="6" customWidth="1"/>
    <col min="2" max="2" width="45.42578125" style="3" customWidth="1"/>
    <col min="3" max="3" width="15.140625" style="3" customWidth="1"/>
    <col min="4" max="4" width="16.5703125" style="3" customWidth="1"/>
    <col min="5" max="5" width="15.85546875" style="3" customWidth="1"/>
    <col min="6" max="6" width="16.5703125" style="3" customWidth="1"/>
    <col min="7" max="7" width="18.28515625" style="3" customWidth="1"/>
    <col min="8" max="8" width="16.28515625" style="3" customWidth="1"/>
    <col min="9" max="16384" width="9.140625" style="3"/>
  </cols>
  <sheetData>
    <row r="1" spans="1:10">
      <c r="A1" s="68"/>
      <c r="B1" s="68"/>
      <c r="C1" s="68"/>
      <c r="D1" s="68"/>
      <c r="E1" s="68"/>
      <c r="F1" s="68"/>
      <c r="G1" s="68"/>
      <c r="H1" s="68"/>
    </row>
    <row r="2" spans="1:10" ht="44.25" customHeight="1">
      <c r="A2" s="73" t="s">
        <v>152</v>
      </c>
      <c r="B2" s="73"/>
      <c r="C2" s="73"/>
      <c r="D2" s="73"/>
      <c r="E2" s="73"/>
      <c r="F2" s="73"/>
      <c r="G2" s="73"/>
      <c r="H2" s="73"/>
    </row>
    <row r="3" spans="1:10">
      <c r="A3" s="37"/>
      <c r="B3" s="37"/>
      <c r="C3" s="37"/>
      <c r="D3" s="37"/>
      <c r="E3" s="37"/>
      <c r="F3" s="37"/>
      <c r="G3" s="37"/>
      <c r="H3" s="37"/>
    </row>
    <row r="4" spans="1:10">
      <c r="A4" s="4"/>
      <c r="B4" s="4"/>
      <c r="C4" s="4"/>
      <c r="D4" s="4"/>
      <c r="E4" s="4"/>
      <c r="F4" s="4"/>
      <c r="G4" s="2"/>
      <c r="H4" s="2" t="s">
        <v>1</v>
      </c>
    </row>
    <row r="5" spans="1:10" ht="15.75" customHeight="1">
      <c r="A5" s="69" t="s">
        <v>2</v>
      </c>
      <c r="B5" s="69" t="s">
        <v>3</v>
      </c>
      <c r="C5" s="69" t="s">
        <v>143</v>
      </c>
      <c r="D5" s="69"/>
      <c r="E5" s="69"/>
      <c r="F5" s="69"/>
      <c r="G5" s="69"/>
      <c r="H5" s="69"/>
    </row>
    <row r="6" spans="1:10" s="6" customFormat="1" ht="15.75" customHeight="1">
      <c r="A6" s="69"/>
      <c r="B6" s="69"/>
      <c r="C6" s="69" t="s">
        <v>133</v>
      </c>
      <c r="D6" s="69" t="s">
        <v>134</v>
      </c>
      <c r="E6" s="69" t="s">
        <v>116</v>
      </c>
      <c r="F6" s="69" t="s">
        <v>118</v>
      </c>
      <c r="G6" s="69" t="s">
        <v>117</v>
      </c>
      <c r="H6" s="69" t="s">
        <v>116</v>
      </c>
    </row>
    <row r="7" spans="1:10" s="7" customFormat="1" ht="15.75" customHeight="1">
      <c r="A7" s="69"/>
      <c r="B7" s="69"/>
      <c r="C7" s="69"/>
      <c r="D7" s="69"/>
      <c r="E7" s="69"/>
      <c r="F7" s="69"/>
      <c r="G7" s="69"/>
      <c r="H7" s="69"/>
    </row>
    <row r="8" spans="1:10" s="7" customFormat="1">
      <c r="A8" s="38">
        <v>1</v>
      </c>
      <c r="B8" s="9" t="s">
        <v>57</v>
      </c>
      <c r="C8" s="26">
        <f t="shared" ref="C8:H8" si="0">C9+C10+C11+C12+C21+C22+C23+C24+C26</f>
        <v>1426300</v>
      </c>
      <c r="D8" s="26">
        <f t="shared" si="0"/>
        <v>0</v>
      </c>
      <c r="E8" s="26">
        <f t="shared" si="0"/>
        <v>-1426300</v>
      </c>
      <c r="F8" s="26">
        <f t="shared" si="0"/>
        <v>11642700</v>
      </c>
      <c r="G8" s="26">
        <f t="shared" si="0"/>
        <v>7791718.0999999996</v>
      </c>
      <c r="H8" s="26">
        <f t="shared" si="0"/>
        <v>-3850981.9</v>
      </c>
      <c r="I8" s="11"/>
      <c r="J8" s="12"/>
    </row>
    <row r="9" spans="1:10" s="7" customFormat="1">
      <c r="A9" s="23" t="s">
        <v>63</v>
      </c>
      <c r="B9" s="9" t="s">
        <v>59</v>
      </c>
      <c r="C9" s="27">
        <f>'1 илова'!M9</f>
        <v>591600</v>
      </c>
      <c r="D9" s="10"/>
      <c r="E9" s="27">
        <f t="shared" ref="E9:E26" si="1">D9-C9</f>
        <v>-591600</v>
      </c>
      <c r="F9" s="27">
        <f>C9+август!F9</f>
        <v>4558900</v>
      </c>
      <c r="G9" s="27">
        <f>D9+август!G9</f>
        <v>2719668.5</v>
      </c>
      <c r="H9" s="27">
        <f t="shared" ref="H9:H26" si="2">G9-F9</f>
        <v>-1839231.5</v>
      </c>
      <c r="I9" s="11"/>
      <c r="J9" s="12"/>
    </row>
    <row r="10" spans="1:10" s="7" customFormat="1">
      <c r="A10" s="23" t="s">
        <v>64</v>
      </c>
      <c r="B10" s="9" t="s">
        <v>16</v>
      </c>
      <c r="C10" s="27">
        <f>'1 илова'!M10</f>
        <v>590000</v>
      </c>
      <c r="D10" s="10"/>
      <c r="E10" s="27">
        <f t="shared" si="1"/>
        <v>-590000</v>
      </c>
      <c r="F10" s="27">
        <f>C10+август!F10</f>
        <v>5149000</v>
      </c>
      <c r="G10" s="27">
        <f>D10+август!G10</f>
        <v>3428353.2</v>
      </c>
      <c r="H10" s="27">
        <f t="shared" si="2"/>
        <v>-1720646.7999999998</v>
      </c>
      <c r="I10" s="13"/>
      <c r="J10" s="12"/>
    </row>
    <row r="11" spans="1:10" s="7" customFormat="1">
      <c r="A11" s="23" t="s">
        <v>65</v>
      </c>
      <c r="B11" s="9" t="s">
        <v>60</v>
      </c>
      <c r="C11" s="27">
        <f>'1 илова'!M11</f>
        <v>0</v>
      </c>
      <c r="D11" s="10"/>
      <c r="E11" s="27">
        <f t="shared" si="1"/>
        <v>0</v>
      </c>
      <c r="F11" s="27">
        <f>C11+август!F11</f>
        <v>0</v>
      </c>
      <c r="G11" s="27">
        <f>D11+август!G11</f>
        <v>0</v>
      </c>
      <c r="H11" s="27">
        <f t="shared" si="2"/>
        <v>0</v>
      </c>
      <c r="I11" s="13"/>
      <c r="J11" s="12"/>
    </row>
    <row r="12" spans="1:10" s="7" customFormat="1" ht="18" customHeight="1">
      <c r="A12" s="23" t="s">
        <v>66</v>
      </c>
      <c r="B12" s="14" t="s">
        <v>55</v>
      </c>
      <c r="C12" s="27">
        <f>C13+C14+C15+C16+C17+C18+C19+C20</f>
        <v>244700</v>
      </c>
      <c r="D12" s="27">
        <f t="shared" ref="D12:G12" si="3">D13+D14+D15+D16+D17+D18+D19+D20</f>
        <v>0</v>
      </c>
      <c r="E12" s="27">
        <f t="shared" si="1"/>
        <v>-244700</v>
      </c>
      <c r="F12" s="27">
        <f t="shared" si="3"/>
        <v>1934800</v>
      </c>
      <c r="G12" s="27">
        <f t="shared" si="3"/>
        <v>1498720</v>
      </c>
      <c r="H12" s="27">
        <f t="shared" si="2"/>
        <v>-436080</v>
      </c>
      <c r="I12" s="11"/>
      <c r="J12" s="12"/>
    </row>
    <row r="13" spans="1:10" s="7" customFormat="1" ht="15" customHeight="1">
      <c r="A13" s="23" t="s">
        <v>97</v>
      </c>
      <c r="B13" s="9" t="s">
        <v>17</v>
      </c>
      <c r="C13" s="27">
        <f>'1 илова'!M13</f>
        <v>79500</v>
      </c>
      <c r="D13" s="10"/>
      <c r="E13" s="27">
        <f t="shared" si="1"/>
        <v>-79500</v>
      </c>
      <c r="F13" s="27">
        <f>C13+август!F13</f>
        <v>617000</v>
      </c>
      <c r="G13" s="27">
        <f>D13+август!G13</f>
        <v>383866</v>
      </c>
      <c r="H13" s="27">
        <f t="shared" si="2"/>
        <v>-233134</v>
      </c>
      <c r="I13" s="13"/>
      <c r="J13" s="12"/>
    </row>
    <row r="14" spans="1:10" s="7" customFormat="1" ht="15" customHeight="1">
      <c r="A14" s="23" t="s">
        <v>98</v>
      </c>
      <c r="B14" s="9" t="s">
        <v>58</v>
      </c>
      <c r="C14" s="27">
        <f>'1 илова'!M14</f>
        <v>82600</v>
      </c>
      <c r="D14" s="10"/>
      <c r="E14" s="27">
        <f t="shared" si="1"/>
        <v>-82600</v>
      </c>
      <c r="F14" s="27">
        <f>C14+август!F14</f>
        <v>663100</v>
      </c>
      <c r="G14" s="27">
        <f>D14+август!G14</f>
        <v>410135</v>
      </c>
      <c r="H14" s="27">
        <f t="shared" si="2"/>
        <v>-252965</v>
      </c>
      <c r="I14" s="13"/>
      <c r="J14" s="12"/>
    </row>
    <row r="15" spans="1:10" s="7" customFormat="1" ht="49.5">
      <c r="A15" s="23" t="s">
        <v>99</v>
      </c>
      <c r="B15" s="14" t="s">
        <v>111</v>
      </c>
      <c r="C15" s="27">
        <f>'1 илова'!M15</f>
        <v>0</v>
      </c>
      <c r="D15" s="10"/>
      <c r="E15" s="27">
        <f t="shared" si="1"/>
        <v>0</v>
      </c>
      <c r="F15" s="27">
        <f>C15+август!F15</f>
        <v>0</v>
      </c>
      <c r="G15" s="27">
        <f>D15+август!G15</f>
        <v>0</v>
      </c>
      <c r="H15" s="27">
        <f t="shared" si="2"/>
        <v>0</v>
      </c>
      <c r="I15" s="13"/>
      <c r="J15" s="12"/>
    </row>
    <row r="16" spans="1:10" s="7" customFormat="1" ht="18" customHeight="1">
      <c r="A16" s="23" t="s">
        <v>100</v>
      </c>
      <c r="B16" s="9" t="s">
        <v>61</v>
      </c>
      <c r="C16" s="27">
        <f>'1 илова'!M16</f>
        <v>0</v>
      </c>
      <c r="D16" s="10"/>
      <c r="E16" s="27">
        <f t="shared" si="1"/>
        <v>0</v>
      </c>
      <c r="F16" s="27">
        <f>C16+август!F16</f>
        <v>0</v>
      </c>
      <c r="G16" s="27">
        <f>D16+август!G16</f>
        <v>0</v>
      </c>
      <c r="H16" s="27">
        <f t="shared" si="2"/>
        <v>0</v>
      </c>
      <c r="I16" s="13"/>
      <c r="J16" s="12"/>
    </row>
    <row r="17" spans="1:10" s="7" customFormat="1" ht="66">
      <c r="A17" s="23" t="s">
        <v>101</v>
      </c>
      <c r="B17" s="14" t="s">
        <v>110</v>
      </c>
      <c r="C17" s="27">
        <f>'1 илова'!M17</f>
        <v>35600</v>
      </c>
      <c r="D17" s="10"/>
      <c r="E17" s="27">
        <f t="shared" si="1"/>
        <v>-35600</v>
      </c>
      <c r="F17" s="27">
        <f>C17+август!F17</f>
        <v>315700</v>
      </c>
      <c r="G17" s="27">
        <f>D17+август!G17</f>
        <v>219496</v>
      </c>
      <c r="H17" s="27">
        <f t="shared" si="2"/>
        <v>-96204</v>
      </c>
      <c r="I17" s="13"/>
      <c r="J17" s="12"/>
    </row>
    <row r="18" spans="1:10" s="7" customFormat="1" ht="16.5" customHeight="1">
      <c r="A18" s="23" t="s">
        <v>102</v>
      </c>
      <c r="B18" s="9" t="s">
        <v>18</v>
      </c>
      <c r="C18" s="27">
        <f>'1 илова'!M18</f>
        <v>47000</v>
      </c>
      <c r="D18" s="10"/>
      <c r="E18" s="27">
        <f t="shared" si="1"/>
        <v>-47000</v>
      </c>
      <c r="F18" s="27">
        <f>C18+август!F18</f>
        <v>339000</v>
      </c>
      <c r="G18" s="27">
        <f>D18+август!G18</f>
        <v>245839</v>
      </c>
      <c r="H18" s="27">
        <f t="shared" si="2"/>
        <v>-93161</v>
      </c>
      <c r="I18" s="13"/>
      <c r="J18" s="12"/>
    </row>
    <row r="19" spans="1:10" s="7" customFormat="1" ht="33">
      <c r="A19" s="23" t="s">
        <v>103</v>
      </c>
      <c r="B19" s="15" t="s">
        <v>19</v>
      </c>
      <c r="C19" s="27">
        <f>'1 илова'!M19</f>
        <v>0</v>
      </c>
      <c r="D19" s="10"/>
      <c r="E19" s="27">
        <f t="shared" si="1"/>
        <v>0</v>
      </c>
      <c r="F19" s="27">
        <f>C19+август!F19</f>
        <v>0</v>
      </c>
      <c r="G19" s="27">
        <f>D19+август!G19</f>
        <v>239384</v>
      </c>
      <c r="H19" s="27">
        <f t="shared" si="2"/>
        <v>239384</v>
      </c>
      <c r="I19" s="13"/>
      <c r="J19" s="12"/>
    </row>
    <row r="20" spans="1:10" s="7" customFormat="1" ht="17.25" customHeight="1">
      <c r="A20" s="23" t="s">
        <v>104</v>
      </c>
      <c r="B20" s="15" t="s">
        <v>62</v>
      </c>
      <c r="C20" s="27">
        <f>'1 илова'!M20</f>
        <v>0</v>
      </c>
      <c r="D20" s="10"/>
      <c r="E20" s="27">
        <f t="shared" si="1"/>
        <v>0</v>
      </c>
      <c r="F20" s="27">
        <f>C20+август!F20</f>
        <v>0</v>
      </c>
      <c r="G20" s="27">
        <f>D20+август!G20</f>
        <v>0</v>
      </c>
      <c r="H20" s="27">
        <f t="shared" si="2"/>
        <v>0</v>
      </c>
      <c r="I20" s="13"/>
      <c r="J20" s="12"/>
    </row>
    <row r="21" spans="1:10" s="7" customFormat="1">
      <c r="A21" s="23" t="s">
        <v>67</v>
      </c>
      <c r="B21" s="9" t="s">
        <v>52</v>
      </c>
      <c r="C21" s="27">
        <f>'1 илова'!M21</f>
        <v>0</v>
      </c>
      <c r="D21" s="10"/>
      <c r="E21" s="27">
        <f t="shared" si="1"/>
        <v>0</v>
      </c>
      <c r="F21" s="27">
        <f>C21+август!F21</f>
        <v>0</v>
      </c>
      <c r="G21" s="27">
        <f>D21+август!G21</f>
        <v>0</v>
      </c>
      <c r="H21" s="27">
        <f t="shared" si="2"/>
        <v>0</v>
      </c>
      <c r="I21" s="13"/>
      <c r="J21" s="12"/>
    </row>
    <row r="22" spans="1:10" s="7" customFormat="1">
      <c r="A22" s="23" t="s">
        <v>68</v>
      </c>
      <c r="B22" s="9" t="s">
        <v>56</v>
      </c>
      <c r="C22" s="27">
        <f>'1 илова'!M22</f>
        <v>0</v>
      </c>
      <c r="D22" s="10"/>
      <c r="E22" s="27">
        <f t="shared" si="1"/>
        <v>0</v>
      </c>
      <c r="F22" s="27">
        <f>C22+август!F22</f>
        <v>0</v>
      </c>
      <c r="G22" s="27">
        <f>D22+август!G22</f>
        <v>131506.79999999999</v>
      </c>
      <c r="H22" s="27">
        <f t="shared" si="2"/>
        <v>131506.79999999999</v>
      </c>
      <c r="I22" s="13"/>
      <c r="J22" s="12"/>
    </row>
    <row r="23" spans="1:10" s="7" customFormat="1">
      <c r="A23" s="23" t="s">
        <v>69</v>
      </c>
      <c r="B23" s="9" t="s">
        <v>53</v>
      </c>
      <c r="C23" s="27">
        <f>'1 илова'!M23</f>
        <v>0</v>
      </c>
      <c r="D23" s="10"/>
      <c r="E23" s="27">
        <f t="shared" si="1"/>
        <v>0</v>
      </c>
      <c r="F23" s="27">
        <f>C23+август!F23</f>
        <v>0</v>
      </c>
      <c r="G23" s="27">
        <f>D23+август!G23</f>
        <v>0</v>
      </c>
      <c r="H23" s="27">
        <f t="shared" si="2"/>
        <v>0</v>
      </c>
      <c r="I23" s="13"/>
      <c r="J23" s="12"/>
    </row>
    <row r="24" spans="1:10" s="7" customFormat="1">
      <c r="A24" s="23" t="s">
        <v>70</v>
      </c>
      <c r="B24" s="9" t="s">
        <v>54</v>
      </c>
      <c r="C24" s="27">
        <f>'1 илова'!M24</f>
        <v>0</v>
      </c>
      <c r="D24" s="10"/>
      <c r="E24" s="27">
        <f t="shared" si="1"/>
        <v>0</v>
      </c>
      <c r="F24" s="27">
        <f>C24+август!F24</f>
        <v>0</v>
      </c>
      <c r="G24" s="27">
        <f>D24+август!G24</f>
        <v>0</v>
      </c>
      <c r="H24" s="27">
        <f t="shared" si="2"/>
        <v>0</v>
      </c>
      <c r="I24" s="13"/>
      <c r="J24" s="12"/>
    </row>
    <row r="25" spans="1:10" s="7" customFormat="1" ht="14.25" customHeight="1">
      <c r="A25" s="23" t="s">
        <v>105</v>
      </c>
      <c r="B25" s="9" t="s">
        <v>106</v>
      </c>
      <c r="C25" s="27">
        <f>'1 илова'!M25</f>
        <v>0</v>
      </c>
      <c r="D25" s="10"/>
      <c r="E25" s="27">
        <f t="shared" si="1"/>
        <v>0</v>
      </c>
      <c r="F25" s="27">
        <f>C25+август!F25</f>
        <v>0</v>
      </c>
      <c r="G25" s="27">
        <f>D25+август!G25</f>
        <v>0</v>
      </c>
      <c r="H25" s="27">
        <f t="shared" si="2"/>
        <v>0</v>
      </c>
      <c r="I25" s="13"/>
      <c r="J25" s="12"/>
    </row>
    <row r="26" spans="1:10" s="7" customFormat="1">
      <c r="A26" s="23" t="s">
        <v>71</v>
      </c>
      <c r="B26" s="9" t="s">
        <v>20</v>
      </c>
      <c r="C26" s="27">
        <f>'1 илова'!M26</f>
        <v>0</v>
      </c>
      <c r="D26" s="10"/>
      <c r="E26" s="27">
        <f t="shared" si="1"/>
        <v>0</v>
      </c>
      <c r="F26" s="27">
        <f>C26+август!F26</f>
        <v>0</v>
      </c>
      <c r="G26" s="27">
        <f>D26+август!G26</f>
        <v>13469.6</v>
      </c>
      <c r="H26" s="27">
        <f t="shared" si="2"/>
        <v>13469.6</v>
      </c>
      <c r="I26" s="13"/>
      <c r="J26" s="12"/>
    </row>
    <row r="27" spans="1:10" s="7" customFormat="1">
      <c r="A27" s="38"/>
      <c r="B27" s="9"/>
      <c r="C27" s="10"/>
      <c r="D27" s="10"/>
      <c r="E27" s="10"/>
      <c r="F27" s="10"/>
      <c r="G27" s="10"/>
      <c r="H27" s="10"/>
      <c r="I27" s="13"/>
      <c r="J27" s="12"/>
    </row>
    <row r="28" spans="1:10" s="7" customFormat="1">
      <c r="A28" s="38">
        <v>2</v>
      </c>
      <c r="B28" s="34" t="s">
        <v>72</v>
      </c>
      <c r="C28" s="26">
        <f>C29+C30+C31+C32+C33+C34</f>
        <v>435697.30434782605</v>
      </c>
      <c r="D28" s="26">
        <f t="shared" ref="D28:H28" si="4">D29+D30+D31+D32+D33+D34</f>
        <v>0</v>
      </c>
      <c r="E28" s="26">
        <f t="shared" si="4"/>
        <v>-435697.30434782605</v>
      </c>
      <c r="F28" s="26">
        <f t="shared" si="4"/>
        <v>3646388.4347826084</v>
      </c>
      <c r="G28" s="26">
        <f t="shared" si="4"/>
        <v>2520089.2521739127</v>
      </c>
      <c r="H28" s="26">
        <f t="shared" si="4"/>
        <v>-1126299.1826086955</v>
      </c>
      <c r="I28" s="13"/>
      <c r="J28" s="12"/>
    </row>
    <row r="29" spans="1:10" s="7" customFormat="1">
      <c r="A29" s="38" t="s">
        <v>73</v>
      </c>
      <c r="B29" s="34" t="s">
        <v>141</v>
      </c>
      <c r="C29" s="27">
        <f>((C8-C22-C23-C26)/115*15)</f>
        <v>186039.13043478262</v>
      </c>
      <c r="D29" s="27">
        <f t="shared" ref="D29" si="5">((D8-D22-D23-D26)/115*15)</f>
        <v>0</v>
      </c>
      <c r="E29" s="27">
        <f>D29-C29</f>
        <v>-186039.13043478262</v>
      </c>
      <c r="F29" s="27">
        <f>((F8-F22-F23-F26)/115*15)</f>
        <v>1518613.043478261</v>
      </c>
      <c r="G29" s="27">
        <f t="shared" ref="G29" si="6">((G8-G22-G23-G26)/115*15)</f>
        <v>997401.09130434797</v>
      </c>
      <c r="H29" s="27">
        <f>G29-F29</f>
        <v>-521211.95217391301</v>
      </c>
      <c r="I29" s="13"/>
      <c r="J29" s="12"/>
    </row>
    <row r="30" spans="1:10" s="7" customFormat="1">
      <c r="A30" s="38" t="s">
        <v>74</v>
      </c>
      <c r="B30" s="34" t="s">
        <v>43</v>
      </c>
      <c r="C30" s="27">
        <f>C39</f>
        <v>39924</v>
      </c>
      <c r="D30" s="27">
        <f>D39</f>
        <v>0</v>
      </c>
      <c r="E30" s="27">
        <f t="shared" ref="E30:E34" si="7">D30-C30</f>
        <v>-39924</v>
      </c>
      <c r="F30" s="27">
        <f>C30+август!F30</f>
        <v>359316</v>
      </c>
      <c r="G30" s="27">
        <f>D30+август!G30</f>
        <v>237143.2</v>
      </c>
      <c r="H30" s="27">
        <f t="shared" ref="H30:H34" si="8">G30-F30</f>
        <v>-122172.79999999999</v>
      </c>
      <c r="I30" s="13"/>
      <c r="J30" s="12"/>
    </row>
    <row r="31" spans="1:10" s="7" customFormat="1">
      <c r="A31" s="38" t="s">
        <v>75</v>
      </c>
      <c r="B31" s="34" t="s">
        <v>46</v>
      </c>
      <c r="C31" s="27">
        <f>C40</f>
        <v>59770</v>
      </c>
      <c r="D31" s="27">
        <f>D40</f>
        <v>0</v>
      </c>
      <c r="E31" s="27">
        <f t="shared" si="7"/>
        <v>-59770</v>
      </c>
      <c r="F31" s="27">
        <f>C31+август!F31</f>
        <v>548095</v>
      </c>
      <c r="G31" s="27">
        <f>D31+август!G31</f>
        <v>368777.80000000005</v>
      </c>
      <c r="H31" s="27">
        <f t="shared" si="8"/>
        <v>-179317.19999999995</v>
      </c>
      <c r="I31" s="13"/>
      <c r="J31" s="12"/>
    </row>
    <row r="32" spans="1:10" s="7" customFormat="1">
      <c r="A32" s="38" t="s">
        <v>76</v>
      </c>
      <c r="B32" s="34" t="s">
        <v>44</v>
      </c>
      <c r="C32" s="27">
        <f t="shared" ref="C32:D33" si="9">C41</f>
        <v>92596</v>
      </c>
      <c r="D32" s="27">
        <f t="shared" si="9"/>
        <v>0</v>
      </c>
      <c r="E32" s="27">
        <f t="shared" si="7"/>
        <v>-92596</v>
      </c>
      <c r="F32" s="27">
        <f>C32+август!F32</f>
        <v>833364</v>
      </c>
      <c r="G32" s="27">
        <f>D32+август!G32</f>
        <v>555578.5</v>
      </c>
      <c r="H32" s="27">
        <f t="shared" si="8"/>
        <v>-277785.5</v>
      </c>
      <c r="I32" s="13"/>
      <c r="J32" s="12"/>
    </row>
    <row r="33" spans="1:10" s="7" customFormat="1" ht="32.25" customHeight="1">
      <c r="A33" s="38" t="s">
        <v>77</v>
      </c>
      <c r="B33" s="35" t="s">
        <v>45</v>
      </c>
      <c r="C33" s="27">
        <f t="shared" si="9"/>
        <v>2600</v>
      </c>
      <c r="D33" s="27">
        <f t="shared" si="9"/>
        <v>0</v>
      </c>
      <c r="E33" s="27">
        <f t="shared" si="7"/>
        <v>-2600</v>
      </c>
      <c r="F33" s="27">
        <f>C33+август!F33</f>
        <v>23400</v>
      </c>
      <c r="G33" s="27">
        <f>D33+август!G33</f>
        <v>15598.8</v>
      </c>
      <c r="H33" s="27">
        <f t="shared" si="8"/>
        <v>-7801.2000000000007</v>
      </c>
      <c r="I33" s="13"/>
      <c r="J33" s="12"/>
    </row>
    <row r="34" spans="1:10" s="7" customFormat="1">
      <c r="A34" s="38" t="s">
        <v>78</v>
      </c>
      <c r="B34" s="34" t="s">
        <v>36</v>
      </c>
      <c r="C34" s="27">
        <f>C58</f>
        <v>54768.173913043458</v>
      </c>
      <c r="D34" s="27">
        <f>D58</f>
        <v>0</v>
      </c>
      <c r="E34" s="27">
        <f t="shared" si="7"/>
        <v>-54768.173913043458</v>
      </c>
      <c r="F34" s="27">
        <f>C34+август!F34</f>
        <v>363600.39130434784</v>
      </c>
      <c r="G34" s="27">
        <f>D34+август!G34</f>
        <v>345589.86086956516</v>
      </c>
      <c r="H34" s="27">
        <f t="shared" si="8"/>
        <v>-18010.530434782675</v>
      </c>
      <c r="I34" s="13"/>
      <c r="J34" s="12"/>
    </row>
    <row r="35" spans="1:10" s="7" customFormat="1">
      <c r="A35" s="38">
        <v>3</v>
      </c>
      <c r="B35" s="34" t="s">
        <v>42</v>
      </c>
      <c r="C35" s="26">
        <f>C8-C29</f>
        <v>1240260.8695652173</v>
      </c>
      <c r="D35" s="26">
        <f t="shared" ref="D35:H35" si="10">D8-D29</f>
        <v>0</v>
      </c>
      <c r="E35" s="26">
        <f t="shared" si="10"/>
        <v>-1240260.8695652173</v>
      </c>
      <c r="F35" s="26">
        <f t="shared" si="10"/>
        <v>10124086.956521738</v>
      </c>
      <c r="G35" s="26">
        <f t="shared" si="10"/>
        <v>6794317.0086956518</v>
      </c>
      <c r="H35" s="26">
        <f t="shared" si="10"/>
        <v>-3329769.947826087</v>
      </c>
      <c r="I35" s="13"/>
      <c r="J35" s="12"/>
    </row>
    <row r="36" spans="1:10" s="7" customFormat="1">
      <c r="A36" s="38"/>
      <c r="B36" s="38"/>
      <c r="C36" s="16"/>
      <c r="D36" s="16"/>
      <c r="E36" s="16"/>
      <c r="F36" s="16"/>
      <c r="G36" s="16"/>
      <c r="H36" s="16"/>
      <c r="I36" s="12"/>
      <c r="J36" s="12"/>
    </row>
    <row r="37" spans="1:10" s="7" customFormat="1">
      <c r="A37" s="17">
        <v>4</v>
      </c>
      <c r="B37" s="15" t="s">
        <v>49</v>
      </c>
      <c r="C37" s="29">
        <f>C38+C39+C40+C41+C42+C43+C44+C45+C46+C47+C48+C49+C50+C51+C52+C53+C54+C55</f>
        <v>966420</v>
      </c>
      <c r="D37" s="29">
        <f t="shared" ref="D37:H37" si="11">D38+D39+D40+D41+D42+D43+D44+D45+D46+D47+D48+D49+D50+D51+D52+D53+D54+D55</f>
        <v>0</v>
      </c>
      <c r="E37" s="29">
        <f t="shared" si="11"/>
        <v>-966420</v>
      </c>
      <c r="F37" s="29">
        <f t="shared" si="11"/>
        <v>8306085</v>
      </c>
      <c r="G37" s="29">
        <f t="shared" si="11"/>
        <v>5066368.1000000006</v>
      </c>
      <c r="H37" s="29">
        <f t="shared" si="11"/>
        <v>-3239716.9000000004</v>
      </c>
    </row>
    <row r="38" spans="1:10" s="7" customFormat="1">
      <c r="A38" s="17" t="s">
        <v>80</v>
      </c>
      <c r="B38" s="15" t="s">
        <v>79</v>
      </c>
      <c r="C38" s="27">
        <f>'1 илова'!M38</f>
        <v>332700</v>
      </c>
      <c r="D38" s="24"/>
      <c r="E38" s="27">
        <f t="shared" ref="E38:E55" si="12">D38-C38</f>
        <v>-332700</v>
      </c>
      <c r="F38" s="27">
        <f>C38+август!F38</f>
        <v>2994300</v>
      </c>
      <c r="G38" s="27">
        <f>D38+август!G38</f>
        <v>1982894.9000000001</v>
      </c>
      <c r="H38" s="27">
        <f t="shared" ref="H38:H55" si="13">G38-F38</f>
        <v>-1011405.0999999999</v>
      </c>
    </row>
    <row r="39" spans="1:10" s="7" customFormat="1">
      <c r="A39" s="17" t="s">
        <v>81</v>
      </c>
      <c r="B39" s="15" t="s">
        <v>43</v>
      </c>
      <c r="C39" s="30">
        <f>(C38)*12%</f>
        <v>39924</v>
      </c>
      <c r="D39" s="24"/>
      <c r="E39" s="27">
        <f t="shared" si="12"/>
        <v>-39924</v>
      </c>
      <c r="F39" s="27">
        <f>C39+август!F39</f>
        <v>359316</v>
      </c>
      <c r="G39" s="27">
        <f>D39+август!G39</f>
        <v>237143.2</v>
      </c>
      <c r="H39" s="27">
        <f t="shared" si="13"/>
        <v>-122172.79999999999</v>
      </c>
    </row>
    <row r="40" spans="1:10" s="7" customFormat="1">
      <c r="A40" s="17" t="s">
        <v>82</v>
      </c>
      <c r="B40" s="15" t="s">
        <v>46</v>
      </c>
      <c r="C40" s="27">
        <f>'1 илова'!M40</f>
        <v>59770</v>
      </c>
      <c r="D40" s="24"/>
      <c r="E40" s="27">
        <f t="shared" si="12"/>
        <v>-59770</v>
      </c>
      <c r="F40" s="27">
        <f>C40+август!F40</f>
        <v>548095</v>
      </c>
      <c r="G40" s="27">
        <f>D40+август!G40</f>
        <v>368777.80000000005</v>
      </c>
      <c r="H40" s="27">
        <f t="shared" si="13"/>
        <v>-179317.19999999995</v>
      </c>
    </row>
    <row r="41" spans="1:10" s="7" customFormat="1">
      <c r="A41" s="17" t="s">
        <v>83</v>
      </c>
      <c r="B41" s="15" t="s">
        <v>44</v>
      </c>
      <c r="C41" s="27">
        <f>'1 илова'!M41</f>
        <v>92596</v>
      </c>
      <c r="D41" s="24"/>
      <c r="E41" s="27">
        <f t="shared" si="12"/>
        <v>-92596</v>
      </c>
      <c r="F41" s="27">
        <f>C41+август!F41</f>
        <v>833364</v>
      </c>
      <c r="G41" s="27">
        <f>D41+август!G41</f>
        <v>555578.5</v>
      </c>
      <c r="H41" s="27">
        <f>G41-F41</f>
        <v>-277785.5</v>
      </c>
    </row>
    <row r="42" spans="1:10" s="7" customFormat="1" ht="33">
      <c r="A42" s="17" t="s">
        <v>84</v>
      </c>
      <c r="B42" s="15" t="s">
        <v>45</v>
      </c>
      <c r="C42" s="27">
        <f>'1 илова'!M42</f>
        <v>2600</v>
      </c>
      <c r="D42" s="24"/>
      <c r="E42" s="27">
        <f t="shared" si="12"/>
        <v>-2600</v>
      </c>
      <c r="F42" s="27">
        <f>C42+август!F42</f>
        <v>23400</v>
      </c>
      <c r="G42" s="27">
        <f>D42+август!G42</f>
        <v>15598.8</v>
      </c>
      <c r="H42" s="27">
        <f t="shared" si="13"/>
        <v>-7801.2000000000007</v>
      </c>
    </row>
    <row r="43" spans="1:10" s="7" customFormat="1">
      <c r="A43" s="17" t="s">
        <v>85</v>
      </c>
      <c r="B43" s="15" t="s">
        <v>21</v>
      </c>
      <c r="C43" s="27">
        <f>'1 илова'!M43</f>
        <v>16000</v>
      </c>
      <c r="D43" s="24"/>
      <c r="E43" s="27">
        <f t="shared" si="12"/>
        <v>-16000</v>
      </c>
      <c r="F43" s="27">
        <f>C43+август!F43</f>
        <v>140000</v>
      </c>
      <c r="G43" s="27">
        <f>D43+август!G43</f>
        <v>78463.599999999991</v>
      </c>
      <c r="H43" s="27">
        <f t="shared" si="13"/>
        <v>-61536.400000000009</v>
      </c>
    </row>
    <row r="44" spans="1:10" s="7" customFormat="1">
      <c r="A44" s="17" t="s">
        <v>86</v>
      </c>
      <c r="B44" s="15" t="s">
        <v>22</v>
      </c>
      <c r="C44" s="27">
        <f>'1 илова'!M44</f>
        <v>40000</v>
      </c>
      <c r="D44" s="24"/>
      <c r="E44" s="27">
        <f t="shared" si="12"/>
        <v>-40000</v>
      </c>
      <c r="F44" s="27">
        <f>C44+август!F44</f>
        <v>360000</v>
      </c>
      <c r="G44" s="27">
        <f>D44+август!G44</f>
        <v>188394</v>
      </c>
      <c r="H44" s="27">
        <f t="shared" si="13"/>
        <v>-171606</v>
      </c>
    </row>
    <row r="45" spans="1:10" s="7" customFormat="1">
      <c r="A45" s="17" t="s">
        <v>87</v>
      </c>
      <c r="B45" s="15" t="s">
        <v>108</v>
      </c>
      <c r="C45" s="27">
        <f>'1 илова'!M45</f>
        <v>0</v>
      </c>
      <c r="D45" s="24"/>
      <c r="E45" s="27">
        <f t="shared" si="12"/>
        <v>0</v>
      </c>
      <c r="F45" s="27">
        <f>C45+август!F45</f>
        <v>6100</v>
      </c>
      <c r="G45" s="27">
        <f>D45+август!G45</f>
        <v>3670.2</v>
      </c>
      <c r="H45" s="27">
        <f t="shared" si="13"/>
        <v>-2429.8000000000002</v>
      </c>
    </row>
    <row r="46" spans="1:10" s="7" customFormat="1">
      <c r="A46" s="17" t="s">
        <v>88</v>
      </c>
      <c r="B46" s="15" t="s">
        <v>23</v>
      </c>
      <c r="C46" s="27">
        <f>'1 илова'!M46</f>
        <v>2630</v>
      </c>
      <c r="D46" s="24"/>
      <c r="E46" s="27">
        <f t="shared" si="12"/>
        <v>-2630</v>
      </c>
      <c r="F46" s="27">
        <f>C46+август!F46</f>
        <v>23670</v>
      </c>
      <c r="G46" s="27">
        <f>D46+август!G46</f>
        <v>15815.9</v>
      </c>
      <c r="H46" s="27">
        <f t="shared" si="13"/>
        <v>-7854.1</v>
      </c>
    </row>
    <row r="47" spans="1:10" s="7" customFormat="1">
      <c r="A47" s="17" t="s">
        <v>89</v>
      </c>
      <c r="B47" s="15" t="s">
        <v>24</v>
      </c>
      <c r="C47" s="27">
        <f>'1 илова'!M47</f>
        <v>27200</v>
      </c>
      <c r="D47" s="24"/>
      <c r="E47" s="27">
        <f t="shared" si="12"/>
        <v>-27200</v>
      </c>
      <c r="F47" s="27">
        <f>C47+август!F47</f>
        <v>257800</v>
      </c>
      <c r="G47" s="27">
        <f>D47+август!G47</f>
        <v>224784</v>
      </c>
      <c r="H47" s="27">
        <f t="shared" si="13"/>
        <v>-33016</v>
      </c>
    </row>
    <row r="48" spans="1:10" s="7" customFormat="1" ht="19.5" customHeight="1">
      <c r="A48" s="17" t="s">
        <v>90</v>
      </c>
      <c r="B48" s="15" t="s">
        <v>25</v>
      </c>
      <c r="C48" s="27">
        <f>'1 илова'!M48</f>
        <v>2500</v>
      </c>
      <c r="D48" s="24"/>
      <c r="E48" s="27">
        <f t="shared" si="12"/>
        <v>-2500</v>
      </c>
      <c r="F48" s="27">
        <f>C48+август!F48</f>
        <v>22500</v>
      </c>
      <c r="G48" s="27">
        <f>D48+август!G48</f>
        <v>13950</v>
      </c>
      <c r="H48" s="27">
        <f t="shared" si="13"/>
        <v>-8550</v>
      </c>
    </row>
    <row r="49" spans="1:8" s="7" customFormat="1">
      <c r="A49" s="17" t="s">
        <v>91</v>
      </c>
      <c r="B49" s="15" t="s">
        <v>26</v>
      </c>
      <c r="C49" s="27">
        <f>'1 илова'!M49</f>
        <v>0</v>
      </c>
      <c r="D49" s="24"/>
      <c r="E49" s="27">
        <f t="shared" si="12"/>
        <v>0</v>
      </c>
      <c r="F49" s="27">
        <f>C49+август!F49</f>
        <v>0</v>
      </c>
      <c r="G49" s="27">
        <f>D49+август!G49</f>
        <v>0</v>
      </c>
      <c r="H49" s="27">
        <f t="shared" si="13"/>
        <v>0</v>
      </c>
    </row>
    <row r="50" spans="1:8" s="7" customFormat="1">
      <c r="A50" s="17" t="s">
        <v>92</v>
      </c>
      <c r="B50" s="15" t="s">
        <v>27</v>
      </c>
      <c r="C50" s="27">
        <f>'1 илова'!M50</f>
        <v>700</v>
      </c>
      <c r="D50" s="24"/>
      <c r="E50" s="27">
        <f t="shared" si="12"/>
        <v>-700</v>
      </c>
      <c r="F50" s="27">
        <f>C50+август!F50</f>
        <v>6300</v>
      </c>
      <c r="G50" s="27">
        <f>D50+август!G50</f>
        <v>4480.7</v>
      </c>
      <c r="H50" s="27">
        <f t="shared" si="13"/>
        <v>-1819.3000000000002</v>
      </c>
    </row>
    <row r="51" spans="1:8" s="7" customFormat="1">
      <c r="A51" s="17" t="s">
        <v>93</v>
      </c>
      <c r="B51" s="15" t="s">
        <v>35</v>
      </c>
      <c r="C51" s="27">
        <f>'1 илова'!M51</f>
        <v>75400</v>
      </c>
      <c r="D51" s="24"/>
      <c r="E51" s="27">
        <f t="shared" si="12"/>
        <v>-75400</v>
      </c>
      <c r="F51" s="27">
        <f>C51+август!F51</f>
        <v>642340</v>
      </c>
      <c r="G51" s="27">
        <f>D51+август!G51</f>
        <v>390938</v>
      </c>
      <c r="H51" s="27">
        <f t="shared" si="13"/>
        <v>-251402</v>
      </c>
    </row>
    <row r="52" spans="1:8" s="7" customFormat="1">
      <c r="A52" s="17" t="s">
        <v>94</v>
      </c>
      <c r="B52" s="15" t="s">
        <v>28</v>
      </c>
      <c r="C52" s="27">
        <f>'1 илова'!M52</f>
        <v>140000</v>
      </c>
      <c r="D52" s="24"/>
      <c r="E52" s="27">
        <f t="shared" si="12"/>
        <v>-140000</v>
      </c>
      <c r="F52" s="27">
        <f>C52+август!F52</f>
        <v>830000</v>
      </c>
      <c r="G52" s="27">
        <f>D52+август!G52</f>
        <v>126746</v>
      </c>
      <c r="H52" s="27">
        <f t="shared" si="13"/>
        <v>-703254</v>
      </c>
    </row>
    <row r="53" spans="1:8" s="7" customFormat="1">
      <c r="A53" s="17" t="s">
        <v>95</v>
      </c>
      <c r="B53" s="15" t="s">
        <v>29</v>
      </c>
      <c r="C53" s="27">
        <f>'1 илова'!M53</f>
        <v>118000</v>
      </c>
      <c r="D53" s="24"/>
      <c r="E53" s="27">
        <f t="shared" si="12"/>
        <v>-118000</v>
      </c>
      <c r="F53" s="27">
        <f>C53+август!F53</f>
        <v>1062000</v>
      </c>
      <c r="G53" s="27">
        <f>D53+август!G53</f>
        <v>702074.2</v>
      </c>
      <c r="H53" s="27">
        <f t="shared" si="13"/>
        <v>-359925.80000000005</v>
      </c>
    </row>
    <row r="54" spans="1:8" s="7" customFormat="1">
      <c r="A54" s="17" t="s">
        <v>96</v>
      </c>
      <c r="B54" s="15" t="s">
        <v>30</v>
      </c>
      <c r="C54" s="27">
        <f>'1 илова'!M54</f>
        <v>1400</v>
      </c>
      <c r="D54" s="24"/>
      <c r="E54" s="27">
        <f t="shared" si="12"/>
        <v>-1400</v>
      </c>
      <c r="F54" s="27">
        <f>C54+август!F54</f>
        <v>12600</v>
      </c>
      <c r="G54" s="27">
        <f>D54+август!G54</f>
        <v>11606</v>
      </c>
      <c r="H54" s="27">
        <f t="shared" si="13"/>
        <v>-994</v>
      </c>
    </row>
    <row r="55" spans="1:8" s="7" customFormat="1">
      <c r="A55" s="17" t="s">
        <v>109</v>
      </c>
      <c r="B55" s="15" t="s">
        <v>31</v>
      </c>
      <c r="C55" s="27">
        <f>'1 илова'!M55</f>
        <v>15000</v>
      </c>
      <c r="D55" s="24"/>
      <c r="E55" s="27">
        <f t="shared" si="12"/>
        <v>-15000</v>
      </c>
      <c r="F55" s="27">
        <f>C55+август!F55</f>
        <v>184300</v>
      </c>
      <c r="G55" s="27">
        <f>D55+август!G55</f>
        <v>145452.29999999999</v>
      </c>
      <c r="H55" s="27">
        <f t="shared" si="13"/>
        <v>-38847.700000000012</v>
      </c>
    </row>
    <row r="56" spans="1:8" s="7" customFormat="1" ht="17.25" customHeight="1">
      <c r="A56" s="17"/>
      <c r="B56" s="32" t="s">
        <v>32</v>
      </c>
      <c r="C56" s="29">
        <f>SUM(C38:C55)</f>
        <v>966420</v>
      </c>
      <c r="D56" s="29">
        <f t="shared" ref="D56:H56" si="14">SUM(D38:D55)</f>
        <v>0</v>
      </c>
      <c r="E56" s="29">
        <f t="shared" si="14"/>
        <v>-966420</v>
      </c>
      <c r="F56" s="29">
        <f t="shared" si="14"/>
        <v>8306085</v>
      </c>
      <c r="G56" s="29">
        <f t="shared" si="14"/>
        <v>5066368.1000000006</v>
      </c>
      <c r="H56" s="29">
        <f t="shared" si="14"/>
        <v>-3239716.9000000004</v>
      </c>
    </row>
    <row r="57" spans="1:8" s="7" customFormat="1" ht="33">
      <c r="A57" s="17">
        <v>5</v>
      </c>
      <c r="B57" s="32" t="s">
        <v>48</v>
      </c>
      <c r="C57" s="29">
        <f>C35-C37-C25</f>
        <v>273840.86956521729</v>
      </c>
      <c r="D57" s="29">
        <f t="shared" ref="D57:H57" si="15">D35-D37-D25</f>
        <v>0</v>
      </c>
      <c r="E57" s="29">
        <f t="shared" si="15"/>
        <v>-273840.86956521729</v>
      </c>
      <c r="F57" s="29">
        <f t="shared" si="15"/>
        <v>1818001.9565217383</v>
      </c>
      <c r="G57" s="29">
        <f>G35-G37-G25</f>
        <v>1727948.9086956512</v>
      </c>
      <c r="H57" s="29">
        <f t="shared" si="15"/>
        <v>-90053.047826086637</v>
      </c>
    </row>
    <row r="58" spans="1:8" s="7" customFormat="1" ht="21" customHeight="1">
      <c r="A58" s="17">
        <v>6</v>
      </c>
      <c r="B58" s="33" t="s">
        <v>50</v>
      </c>
      <c r="C58" s="29">
        <f>C57*20%</f>
        <v>54768.173913043458</v>
      </c>
      <c r="D58" s="29">
        <f t="shared" ref="D58:H58" si="16">D57*20%</f>
        <v>0</v>
      </c>
      <c r="E58" s="29">
        <f t="shared" si="16"/>
        <v>-54768.173913043458</v>
      </c>
      <c r="F58" s="29">
        <f t="shared" si="16"/>
        <v>363600.39130434766</v>
      </c>
      <c r="G58" s="29">
        <f t="shared" si="16"/>
        <v>345589.78173913027</v>
      </c>
      <c r="H58" s="29">
        <f t="shared" si="16"/>
        <v>-18010.609565217328</v>
      </c>
    </row>
    <row r="59" spans="1:8" s="7" customFormat="1" ht="33">
      <c r="A59" s="17">
        <v>7</v>
      </c>
      <c r="B59" s="32" t="s">
        <v>47</v>
      </c>
      <c r="C59" s="29">
        <f t="shared" ref="C59:H59" si="17">C57-C58</f>
        <v>219072.69565217383</v>
      </c>
      <c r="D59" s="29">
        <f t="shared" si="17"/>
        <v>0</v>
      </c>
      <c r="E59" s="29">
        <f t="shared" si="17"/>
        <v>-219072.69565217383</v>
      </c>
      <c r="F59" s="29">
        <f t="shared" si="17"/>
        <v>1454401.5652173907</v>
      </c>
      <c r="G59" s="29">
        <f t="shared" si="17"/>
        <v>1382359.1269565211</v>
      </c>
      <c r="H59" s="29">
        <f t="shared" si="17"/>
        <v>-72042.438260869312</v>
      </c>
    </row>
    <row r="60" spans="1:8" s="7" customFormat="1">
      <c r="A60" s="17"/>
      <c r="B60" s="18" t="s">
        <v>51</v>
      </c>
      <c r="C60" s="31">
        <f t="shared" ref="C60:H60" si="18">C59/C8*100</f>
        <v>15.359510317056287</v>
      </c>
      <c r="D60" s="31" t="e">
        <f t="shared" si="18"/>
        <v>#DIV/0!</v>
      </c>
      <c r="E60" s="31">
        <f t="shared" si="18"/>
        <v>15.359510317056287</v>
      </c>
      <c r="F60" s="31">
        <f t="shared" si="18"/>
        <v>12.491961187846382</v>
      </c>
      <c r="G60" s="31">
        <f t="shared" si="18"/>
        <v>17.741390399590063</v>
      </c>
      <c r="H60" s="31">
        <f t="shared" si="18"/>
        <v>1.8707550471963867</v>
      </c>
    </row>
    <row r="61" spans="1:8" s="7" customFormat="1">
      <c r="A61" s="19"/>
      <c r="B61" s="20"/>
      <c r="C61" s="21"/>
      <c r="D61" s="21"/>
      <c r="E61" s="21"/>
      <c r="F61" s="21"/>
      <c r="G61" s="21"/>
      <c r="H61" s="21"/>
    </row>
    <row r="62" spans="1:8" s="7" customFormat="1">
      <c r="A62" s="19"/>
      <c r="B62" s="22" t="s">
        <v>33</v>
      </c>
      <c r="C62" s="21"/>
      <c r="D62" s="21"/>
      <c r="E62" s="21"/>
      <c r="F62" s="21"/>
      <c r="G62" s="21"/>
      <c r="H62" s="21"/>
    </row>
    <row r="63" spans="1:8" s="7" customFormat="1">
      <c r="A63" s="19"/>
      <c r="B63" s="22"/>
      <c r="C63" s="21"/>
      <c r="D63" s="21"/>
      <c r="E63" s="21"/>
      <c r="F63" s="21"/>
      <c r="G63" s="21"/>
      <c r="H63" s="21"/>
    </row>
    <row r="64" spans="1:8" s="7" customFormat="1">
      <c r="A64" s="19"/>
      <c r="B64" s="22" t="s">
        <v>34</v>
      </c>
      <c r="C64" s="21"/>
      <c r="D64" s="21"/>
      <c r="E64" s="21"/>
      <c r="F64" s="21"/>
      <c r="G64" s="21"/>
      <c r="H64" s="21"/>
    </row>
    <row r="65" spans="1:8" s="7" customFormat="1">
      <c r="A65" s="19"/>
      <c r="C65" s="21"/>
      <c r="D65" s="21"/>
      <c r="E65" s="21"/>
      <c r="F65" s="21"/>
      <c r="G65" s="21"/>
      <c r="H65" s="21"/>
    </row>
    <row r="66" spans="1:8" s="7" customFormat="1">
      <c r="A66" s="19"/>
      <c r="B66" s="20" t="s">
        <v>107</v>
      </c>
      <c r="C66" s="21"/>
      <c r="D66" s="21"/>
      <c r="E66" s="21"/>
      <c r="F66" s="21"/>
      <c r="G66" s="21"/>
      <c r="H66" s="21"/>
    </row>
    <row r="67" spans="1:8" s="7" customFormat="1"/>
    <row r="68" spans="1:8" s="7" customFormat="1"/>
    <row r="69" spans="1:8" s="7" customFormat="1"/>
    <row r="70" spans="1:8" s="7" customFormat="1"/>
    <row r="71" spans="1:8" s="7" customFormat="1"/>
    <row r="72" spans="1:8" s="7" customFormat="1"/>
    <row r="73" spans="1:8" s="7" customFormat="1"/>
    <row r="74" spans="1:8" s="7" customFormat="1"/>
    <row r="75" spans="1:8" s="7" customFormat="1"/>
    <row r="76" spans="1:8" s="7" customFormat="1"/>
    <row r="77" spans="1:8" s="7" customFormat="1"/>
    <row r="78" spans="1:8" s="7" customFormat="1"/>
    <row r="79" spans="1:8" s="7" customFormat="1"/>
    <row r="80" spans="1:8" s="7" customFormat="1"/>
    <row r="81" s="7" customFormat="1"/>
    <row r="82" s="7" customFormat="1"/>
    <row r="83" s="7" customFormat="1"/>
    <row r="84" s="7" customFormat="1"/>
    <row r="85" s="7" customFormat="1"/>
    <row r="86" s="7" customFormat="1"/>
    <row r="87" s="7" customFormat="1"/>
    <row r="88" s="7" customFormat="1"/>
    <row r="89" s="7" customFormat="1"/>
    <row r="90" s="7" customFormat="1"/>
    <row r="91" s="7" customFormat="1"/>
    <row r="92" s="7" customFormat="1"/>
    <row r="93" s="7" customFormat="1"/>
    <row r="94" s="7" customFormat="1"/>
    <row r="95" s="7" customFormat="1"/>
    <row r="96" s="7" customFormat="1"/>
    <row r="97" s="7" customFormat="1"/>
    <row r="98" s="7" customFormat="1"/>
    <row r="99" s="7" customFormat="1"/>
    <row r="100" s="7" customFormat="1"/>
    <row r="101" s="7" customFormat="1"/>
    <row r="102" s="7" customFormat="1"/>
    <row r="103" s="7" customFormat="1"/>
    <row r="104" s="7" customFormat="1"/>
    <row r="105" s="7" customFormat="1"/>
    <row r="106" s="7" customFormat="1"/>
    <row r="107" s="7" customFormat="1"/>
    <row r="108" s="7" customFormat="1"/>
    <row r="109" s="7" customFormat="1"/>
    <row r="110" s="7" customFormat="1"/>
    <row r="111" s="7" customFormat="1"/>
    <row r="112" s="7" customFormat="1"/>
    <row r="113" s="7" customFormat="1"/>
    <row r="114" s="7" customFormat="1"/>
    <row r="115" s="7" customFormat="1"/>
    <row r="116" s="7" customFormat="1"/>
    <row r="117" s="7" customFormat="1"/>
    <row r="118" s="7" customFormat="1"/>
    <row r="119" s="7" customFormat="1"/>
  </sheetData>
  <protectedRanges>
    <protectedRange password="CE28" sqref="A2:H2 D9:D11 D13:D26 D38:D55 B62:H67" name="Диапазон1"/>
  </protectedRanges>
  <mergeCells count="11">
    <mergeCell ref="H6:H7"/>
    <mergeCell ref="A1:H1"/>
    <mergeCell ref="A2:H2"/>
    <mergeCell ref="A5:A7"/>
    <mergeCell ref="B5:B7"/>
    <mergeCell ref="C5:H5"/>
    <mergeCell ref="C6:C7"/>
    <mergeCell ref="D6:D7"/>
    <mergeCell ref="E6:E7"/>
    <mergeCell ref="F6:F7"/>
    <mergeCell ref="G6:G7"/>
  </mergeCells>
  <pageMargins left="0.51181102362204722" right="0.31496062992125984" top="0.35433070866141736" bottom="0.15748031496062992" header="0.31496062992125984" footer="0.31496062992125984"/>
  <pageSetup paperSize="9" scale="62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119"/>
  <sheetViews>
    <sheetView view="pageBreakPreview" zoomScale="60" workbookViewId="0">
      <selection activeCell="S24" sqref="S24"/>
    </sheetView>
  </sheetViews>
  <sheetFormatPr defaultRowHeight="16.5"/>
  <cols>
    <col min="1" max="1" width="6.7109375" style="6" customWidth="1"/>
    <col min="2" max="2" width="45.42578125" style="3" customWidth="1"/>
    <col min="3" max="3" width="15.140625" style="3" customWidth="1"/>
    <col min="4" max="4" width="16.5703125" style="3" customWidth="1"/>
    <col min="5" max="5" width="15.85546875" style="3" customWidth="1"/>
    <col min="6" max="6" width="16.5703125" style="3" customWidth="1"/>
    <col min="7" max="7" width="18.28515625" style="3" customWidth="1"/>
    <col min="8" max="8" width="16.28515625" style="3" customWidth="1"/>
    <col min="9" max="16384" width="9.140625" style="3"/>
  </cols>
  <sheetData>
    <row r="1" spans="1:10">
      <c r="A1" s="68"/>
      <c r="B1" s="68"/>
      <c r="C1" s="68"/>
      <c r="D1" s="68"/>
      <c r="E1" s="68"/>
      <c r="F1" s="68"/>
      <c r="G1" s="68"/>
      <c r="H1" s="68"/>
    </row>
    <row r="2" spans="1:10" ht="44.25" customHeight="1">
      <c r="A2" s="73" t="s">
        <v>153</v>
      </c>
      <c r="B2" s="73"/>
      <c r="C2" s="73"/>
      <c r="D2" s="73"/>
      <c r="E2" s="73"/>
      <c r="F2" s="73"/>
      <c r="G2" s="73"/>
      <c r="H2" s="73"/>
    </row>
    <row r="3" spans="1:10">
      <c r="A3" s="37"/>
      <c r="B3" s="37"/>
      <c r="C3" s="37"/>
      <c r="D3" s="37"/>
      <c r="E3" s="37"/>
      <c r="F3" s="37"/>
      <c r="G3" s="37"/>
      <c r="H3" s="37"/>
    </row>
    <row r="4" spans="1:10">
      <c r="A4" s="4"/>
      <c r="B4" s="4"/>
      <c r="C4" s="4"/>
      <c r="D4" s="4"/>
      <c r="E4" s="4"/>
      <c r="F4" s="4"/>
      <c r="G4" s="2"/>
      <c r="H4" s="2" t="s">
        <v>1</v>
      </c>
    </row>
    <row r="5" spans="1:10" ht="15.75" customHeight="1">
      <c r="A5" s="69" t="s">
        <v>2</v>
      </c>
      <c r="B5" s="69" t="s">
        <v>3</v>
      </c>
      <c r="C5" s="69" t="s">
        <v>143</v>
      </c>
      <c r="D5" s="69"/>
      <c r="E5" s="69"/>
      <c r="F5" s="69"/>
      <c r="G5" s="69"/>
      <c r="H5" s="69"/>
    </row>
    <row r="6" spans="1:10" s="6" customFormat="1" ht="15.75" customHeight="1">
      <c r="A6" s="69"/>
      <c r="B6" s="69"/>
      <c r="C6" s="69" t="s">
        <v>135</v>
      </c>
      <c r="D6" s="69" t="s">
        <v>136</v>
      </c>
      <c r="E6" s="69" t="s">
        <v>116</v>
      </c>
      <c r="F6" s="69" t="s">
        <v>118</v>
      </c>
      <c r="G6" s="69" t="s">
        <v>117</v>
      </c>
      <c r="H6" s="69" t="s">
        <v>116</v>
      </c>
    </row>
    <row r="7" spans="1:10" s="7" customFormat="1" ht="15.75" customHeight="1">
      <c r="A7" s="69"/>
      <c r="B7" s="69"/>
      <c r="C7" s="69"/>
      <c r="D7" s="69"/>
      <c r="E7" s="69"/>
      <c r="F7" s="69"/>
      <c r="G7" s="69"/>
      <c r="H7" s="69"/>
    </row>
    <row r="8" spans="1:10" s="7" customFormat="1">
      <c r="A8" s="38">
        <v>1</v>
      </c>
      <c r="B8" s="9" t="s">
        <v>57</v>
      </c>
      <c r="C8" s="26">
        <f t="shared" ref="C8:H8" si="0">C9+C10+C11+C12+C21+C22+C23+C24+C26</f>
        <v>1406600</v>
      </c>
      <c r="D8" s="26">
        <f t="shared" si="0"/>
        <v>0</v>
      </c>
      <c r="E8" s="26">
        <f t="shared" si="0"/>
        <v>-1406600</v>
      </c>
      <c r="F8" s="26">
        <f t="shared" si="0"/>
        <v>13049300</v>
      </c>
      <c r="G8" s="26">
        <f t="shared" si="0"/>
        <v>7791718.0999999996</v>
      </c>
      <c r="H8" s="26">
        <f t="shared" si="0"/>
        <v>-5257581.9000000004</v>
      </c>
      <c r="I8" s="11"/>
      <c r="J8" s="12"/>
    </row>
    <row r="9" spans="1:10" s="7" customFormat="1">
      <c r="A9" s="23" t="s">
        <v>63</v>
      </c>
      <c r="B9" s="9" t="s">
        <v>59</v>
      </c>
      <c r="C9" s="27">
        <f>'1 илова'!O9</f>
        <v>571900</v>
      </c>
      <c r="D9" s="10"/>
      <c r="E9" s="27">
        <f t="shared" ref="E9:E26" si="1">D9-C9</f>
        <v>-571900</v>
      </c>
      <c r="F9" s="27">
        <f>C9+сентябрь!F9</f>
        <v>5130800</v>
      </c>
      <c r="G9" s="27">
        <f>D9+сентябрь!G9</f>
        <v>2719668.5</v>
      </c>
      <c r="H9" s="27">
        <f t="shared" ref="H9:H26" si="2">G9-F9</f>
        <v>-2411131.5</v>
      </c>
      <c r="I9" s="11"/>
      <c r="J9" s="12"/>
    </row>
    <row r="10" spans="1:10" s="7" customFormat="1">
      <c r="A10" s="23" t="s">
        <v>64</v>
      </c>
      <c r="B10" s="9" t="s">
        <v>16</v>
      </c>
      <c r="C10" s="27">
        <f>'1 илова'!O10</f>
        <v>590000</v>
      </c>
      <c r="D10" s="10"/>
      <c r="E10" s="27">
        <f t="shared" si="1"/>
        <v>-590000</v>
      </c>
      <c r="F10" s="27">
        <f>C10+сентябрь!F10</f>
        <v>5739000</v>
      </c>
      <c r="G10" s="27">
        <f>D10+сентябрь!G10</f>
        <v>3428353.2</v>
      </c>
      <c r="H10" s="27">
        <f t="shared" si="2"/>
        <v>-2310646.7999999998</v>
      </c>
      <c r="I10" s="13"/>
      <c r="J10" s="12"/>
    </row>
    <row r="11" spans="1:10" s="7" customFormat="1">
      <c r="A11" s="23" t="s">
        <v>65</v>
      </c>
      <c r="B11" s="9" t="s">
        <v>60</v>
      </c>
      <c r="C11" s="27">
        <f>'1 илова'!O11</f>
        <v>0</v>
      </c>
      <c r="D11" s="10"/>
      <c r="E11" s="27">
        <f t="shared" si="1"/>
        <v>0</v>
      </c>
      <c r="F11" s="27">
        <f>C11+сентябрь!F11</f>
        <v>0</v>
      </c>
      <c r="G11" s="27">
        <f>D11+сентябрь!G11</f>
        <v>0</v>
      </c>
      <c r="H11" s="27">
        <f t="shared" si="2"/>
        <v>0</v>
      </c>
      <c r="I11" s="13"/>
      <c r="J11" s="12"/>
    </row>
    <row r="12" spans="1:10" s="7" customFormat="1" ht="18" customHeight="1">
      <c r="A12" s="23" t="s">
        <v>66</v>
      </c>
      <c r="B12" s="14" t="s">
        <v>55</v>
      </c>
      <c r="C12" s="27">
        <f>C13+C14+C15+C16+C17+C18+C19+C20</f>
        <v>244700</v>
      </c>
      <c r="D12" s="27">
        <f t="shared" ref="D12:G12" si="3">D13+D14+D15+D16+D17+D18+D19+D20</f>
        <v>0</v>
      </c>
      <c r="E12" s="27">
        <f t="shared" si="1"/>
        <v>-244700</v>
      </c>
      <c r="F12" s="27">
        <f t="shared" si="3"/>
        <v>2179500</v>
      </c>
      <c r="G12" s="27">
        <f t="shared" si="3"/>
        <v>1498720</v>
      </c>
      <c r="H12" s="27">
        <f t="shared" si="2"/>
        <v>-680780</v>
      </c>
      <c r="I12" s="11"/>
      <c r="J12" s="12"/>
    </row>
    <row r="13" spans="1:10" s="7" customFormat="1" ht="15" customHeight="1">
      <c r="A13" s="23" t="s">
        <v>97</v>
      </c>
      <c r="B13" s="9" t="s">
        <v>17</v>
      </c>
      <c r="C13" s="27">
        <f>'1 илова'!O13</f>
        <v>80700</v>
      </c>
      <c r="D13" s="10"/>
      <c r="E13" s="27">
        <f t="shared" si="1"/>
        <v>-80700</v>
      </c>
      <c r="F13" s="27">
        <f>C13+сентябрь!F13</f>
        <v>697700</v>
      </c>
      <c r="G13" s="27">
        <f>D13+сентябрь!G13</f>
        <v>383866</v>
      </c>
      <c r="H13" s="27">
        <f t="shared" si="2"/>
        <v>-313834</v>
      </c>
      <c r="I13" s="13"/>
      <c r="J13" s="12"/>
    </row>
    <row r="14" spans="1:10" s="7" customFormat="1" ht="15" customHeight="1">
      <c r="A14" s="23" t="s">
        <v>98</v>
      </c>
      <c r="B14" s="9" t="s">
        <v>58</v>
      </c>
      <c r="C14" s="27">
        <f>'1 илова'!O14</f>
        <v>83700</v>
      </c>
      <c r="D14" s="10"/>
      <c r="E14" s="27">
        <f t="shared" si="1"/>
        <v>-83700</v>
      </c>
      <c r="F14" s="27">
        <f>C14+сентябрь!F14</f>
        <v>746800</v>
      </c>
      <c r="G14" s="27">
        <f>D14+сентябрь!G14</f>
        <v>410135</v>
      </c>
      <c r="H14" s="27">
        <f t="shared" si="2"/>
        <v>-336665</v>
      </c>
      <c r="I14" s="13"/>
      <c r="J14" s="12"/>
    </row>
    <row r="15" spans="1:10" s="7" customFormat="1" ht="49.5">
      <c r="A15" s="23" t="s">
        <v>99</v>
      </c>
      <c r="B15" s="14" t="s">
        <v>111</v>
      </c>
      <c r="C15" s="27">
        <f>'1 илова'!O15</f>
        <v>0</v>
      </c>
      <c r="D15" s="10"/>
      <c r="E15" s="27">
        <f t="shared" si="1"/>
        <v>0</v>
      </c>
      <c r="F15" s="27">
        <f>C15+сентябрь!F15</f>
        <v>0</v>
      </c>
      <c r="G15" s="27">
        <f>D15+сентябрь!G15</f>
        <v>0</v>
      </c>
      <c r="H15" s="27">
        <f t="shared" si="2"/>
        <v>0</v>
      </c>
      <c r="I15" s="13"/>
      <c r="J15" s="12"/>
    </row>
    <row r="16" spans="1:10" s="7" customFormat="1" ht="18" customHeight="1">
      <c r="A16" s="23" t="s">
        <v>100</v>
      </c>
      <c r="B16" s="9" t="s">
        <v>61</v>
      </c>
      <c r="C16" s="27">
        <f>'1 илова'!O16</f>
        <v>0</v>
      </c>
      <c r="D16" s="10"/>
      <c r="E16" s="27">
        <f t="shared" si="1"/>
        <v>0</v>
      </c>
      <c r="F16" s="27">
        <f>C16+сентябрь!F16</f>
        <v>0</v>
      </c>
      <c r="G16" s="27">
        <f>D16+сентябрь!G16</f>
        <v>0</v>
      </c>
      <c r="H16" s="27">
        <f t="shared" si="2"/>
        <v>0</v>
      </c>
      <c r="I16" s="13"/>
      <c r="J16" s="12"/>
    </row>
    <row r="17" spans="1:10" s="7" customFormat="1" ht="66">
      <c r="A17" s="23" t="s">
        <v>101</v>
      </c>
      <c r="B17" s="14" t="s">
        <v>110</v>
      </c>
      <c r="C17" s="27">
        <f>'1 илова'!O17</f>
        <v>33300</v>
      </c>
      <c r="D17" s="10"/>
      <c r="E17" s="27">
        <f t="shared" si="1"/>
        <v>-33300</v>
      </c>
      <c r="F17" s="27">
        <f>C17+сентябрь!F17</f>
        <v>349000</v>
      </c>
      <c r="G17" s="27">
        <f>D17+сентябрь!G17</f>
        <v>219496</v>
      </c>
      <c r="H17" s="27">
        <f t="shared" si="2"/>
        <v>-129504</v>
      </c>
      <c r="I17" s="13"/>
      <c r="J17" s="12"/>
    </row>
    <row r="18" spans="1:10" s="7" customFormat="1" ht="16.5" customHeight="1">
      <c r="A18" s="23" t="s">
        <v>102</v>
      </c>
      <c r="B18" s="9" t="s">
        <v>18</v>
      </c>
      <c r="C18" s="27">
        <f>'1 илова'!O18</f>
        <v>47000</v>
      </c>
      <c r="D18" s="10"/>
      <c r="E18" s="27">
        <f t="shared" si="1"/>
        <v>-47000</v>
      </c>
      <c r="F18" s="27">
        <f>C18+сентябрь!F18</f>
        <v>386000</v>
      </c>
      <c r="G18" s="27">
        <f>D18+сентябрь!G18</f>
        <v>245839</v>
      </c>
      <c r="H18" s="27">
        <f t="shared" si="2"/>
        <v>-140161</v>
      </c>
      <c r="I18" s="13"/>
      <c r="J18" s="12"/>
    </row>
    <row r="19" spans="1:10" s="7" customFormat="1" ht="33">
      <c r="A19" s="23" t="s">
        <v>103</v>
      </c>
      <c r="B19" s="15" t="s">
        <v>19</v>
      </c>
      <c r="C19" s="27">
        <f>'1 илова'!O19</f>
        <v>0</v>
      </c>
      <c r="D19" s="10"/>
      <c r="E19" s="27">
        <f t="shared" si="1"/>
        <v>0</v>
      </c>
      <c r="F19" s="27">
        <f>C19+сентябрь!F19</f>
        <v>0</v>
      </c>
      <c r="G19" s="27">
        <f>D19+сентябрь!G19</f>
        <v>239384</v>
      </c>
      <c r="H19" s="27">
        <f t="shared" si="2"/>
        <v>239384</v>
      </c>
      <c r="I19" s="13"/>
      <c r="J19" s="12"/>
    </row>
    <row r="20" spans="1:10" s="7" customFormat="1" ht="17.25" customHeight="1">
      <c r="A20" s="23" t="s">
        <v>104</v>
      </c>
      <c r="B20" s="15" t="s">
        <v>62</v>
      </c>
      <c r="C20" s="27">
        <f>'1 илова'!O20</f>
        <v>0</v>
      </c>
      <c r="D20" s="10"/>
      <c r="E20" s="27">
        <f t="shared" si="1"/>
        <v>0</v>
      </c>
      <c r="F20" s="27">
        <f>C20+сентябрь!F20</f>
        <v>0</v>
      </c>
      <c r="G20" s="27">
        <f>D20+сентябрь!G20</f>
        <v>0</v>
      </c>
      <c r="H20" s="27">
        <f t="shared" si="2"/>
        <v>0</v>
      </c>
      <c r="I20" s="13"/>
      <c r="J20" s="12"/>
    </row>
    <row r="21" spans="1:10" s="7" customFormat="1">
      <c r="A21" s="23" t="s">
        <v>67</v>
      </c>
      <c r="B21" s="9" t="s">
        <v>52</v>
      </c>
      <c r="C21" s="27">
        <f>'1 илова'!O21</f>
        <v>0</v>
      </c>
      <c r="D21" s="10"/>
      <c r="E21" s="27">
        <f t="shared" si="1"/>
        <v>0</v>
      </c>
      <c r="F21" s="27">
        <f>C21+сентябрь!F21</f>
        <v>0</v>
      </c>
      <c r="G21" s="27">
        <f>D21+сентябрь!G21</f>
        <v>0</v>
      </c>
      <c r="H21" s="27">
        <f t="shared" si="2"/>
        <v>0</v>
      </c>
      <c r="I21" s="13"/>
      <c r="J21" s="12"/>
    </row>
    <row r="22" spans="1:10" s="7" customFormat="1">
      <c r="A22" s="23" t="s">
        <v>68</v>
      </c>
      <c r="B22" s="9" t="s">
        <v>56</v>
      </c>
      <c r="C22" s="27">
        <f>'1 илова'!O22</f>
        <v>0</v>
      </c>
      <c r="D22" s="10"/>
      <c r="E22" s="27">
        <f t="shared" si="1"/>
        <v>0</v>
      </c>
      <c r="F22" s="27">
        <f>C22+сентябрь!F22</f>
        <v>0</v>
      </c>
      <c r="G22" s="27">
        <f>D22+сентябрь!G22</f>
        <v>131506.79999999999</v>
      </c>
      <c r="H22" s="27">
        <f t="shared" si="2"/>
        <v>131506.79999999999</v>
      </c>
      <c r="I22" s="13"/>
      <c r="J22" s="12"/>
    </row>
    <row r="23" spans="1:10" s="7" customFormat="1">
      <c r="A23" s="23" t="s">
        <v>69</v>
      </c>
      <c r="B23" s="9" t="s">
        <v>53</v>
      </c>
      <c r="C23" s="27">
        <f>'1 илова'!O23</f>
        <v>0</v>
      </c>
      <c r="D23" s="10"/>
      <c r="E23" s="27">
        <f t="shared" si="1"/>
        <v>0</v>
      </c>
      <c r="F23" s="27">
        <f>C23+сентябрь!F23</f>
        <v>0</v>
      </c>
      <c r="G23" s="27">
        <f>D23+сентябрь!G23</f>
        <v>0</v>
      </c>
      <c r="H23" s="27">
        <f t="shared" si="2"/>
        <v>0</v>
      </c>
      <c r="I23" s="13"/>
      <c r="J23" s="12"/>
    </row>
    <row r="24" spans="1:10" s="7" customFormat="1">
      <c r="A24" s="23" t="s">
        <v>70</v>
      </c>
      <c r="B24" s="9" t="s">
        <v>54</v>
      </c>
      <c r="C24" s="27">
        <f>'1 илова'!O24</f>
        <v>0</v>
      </c>
      <c r="D24" s="10"/>
      <c r="E24" s="27">
        <f t="shared" si="1"/>
        <v>0</v>
      </c>
      <c r="F24" s="27">
        <f>C24+сентябрь!F24</f>
        <v>0</v>
      </c>
      <c r="G24" s="27">
        <f>D24+сентябрь!G24</f>
        <v>0</v>
      </c>
      <c r="H24" s="27">
        <f t="shared" si="2"/>
        <v>0</v>
      </c>
      <c r="I24" s="13"/>
      <c r="J24" s="12"/>
    </row>
    <row r="25" spans="1:10" s="7" customFormat="1" ht="14.25" customHeight="1">
      <c r="A25" s="23" t="s">
        <v>105</v>
      </c>
      <c r="B25" s="9" t="s">
        <v>106</v>
      </c>
      <c r="C25" s="27">
        <f>'1 илова'!O25</f>
        <v>0</v>
      </c>
      <c r="D25" s="10"/>
      <c r="E25" s="27">
        <f t="shared" si="1"/>
        <v>0</v>
      </c>
      <c r="F25" s="27">
        <f>C25+сентябрь!F25</f>
        <v>0</v>
      </c>
      <c r="G25" s="27">
        <f>D25+сентябрь!G25</f>
        <v>0</v>
      </c>
      <c r="H25" s="27">
        <f t="shared" si="2"/>
        <v>0</v>
      </c>
      <c r="I25" s="13"/>
      <c r="J25" s="12"/>
    </row>
    <row r="26" spans="1:10" s="7" customFormat="1">
      <c r="A26" s="23" t="s">
        <v>71</v>
      </c>
      <c r="B26" s="9" t="s">
        <v>20</v>
      </c>
      <c r="C26" s="27">
        <f>'1 илова'!O26</f>
        <v>0</v>
      </c>
      <c r="D26" s="10"/>
      <c r="E26" s="27">
        <f t="shared" si="1"/>
        <v>0</v>
      </c>
      <c r="F26" s="27">
        <f>C26+сентябрь!F26</f>
        <v>0</v>
      </c>
      <c r="G26" s="27">
        <f>D26+сентябрь!G26</f>
        <v>13469.6</v>
      </c>
      <c r="H26" s="27">
        <f t="shared" si="2"/>
        <v>13469.6</v>
      </c>
      <c r="I26" s="13"/>
      <c r="J26" s="12"/>
    </row>
    <row r="27" spans="1:10" s="7" customFormat="1">
      <c r="A27" s="38"/>
      <c r="B27" s="9"/>
      <c r="C27" s="10"/>
      <c r="D27" s="10"/>
      <c r="E27" s="10"/>
      <c r="F27" s="10"/>
      <c r="G27" s="10"/>
      <c r="H27" s="10"/>
      <c r="I27" s="13"/>
      <c r="J27" s="12"/>
    </row>
    <row r="28" spans="1:10" s="7" customFormat="1">
      <c r="A28" s="38">
        <v>2</v>
      </c>
      <c r="B28" s="34" t="s">
        <v>72</v>
      </c>
      <c r="C28" s="26">
        <f>C29+C30+C31+C32+C33+C34</f>
        <v>452401.65217391303</v>
      </c>
      <c r="D28" s="26">
        <f t="shared" ref="D28:H28" si="4">D29+D30+D31+D32+D33+D34</f>
        <v>0</v>
      </c>
      <c r="E28" s="26">
        <f t="shared" si="4"/>
        <v>-452401.65217391303</v>
      </c>
      <c r="F28" s="26">
        <f t="shared" si="4"/>
        <v>4098790.086956522</v>
      </c>
      <c r="G28" s="26">
        <f t="shared" si="4"/>
        <v>2520089.2521739127</v>
      </c>
      <c r="H28" s="26">
        <f t="shared" si="4"/>
        <v>-1578700.8347826083</v>
      </c>
      <c r="I28" s="13"/>
      <c r="J28" s="12"/>
    </row>
    <row r="29" spans="1:10" s="7" customFormat="1">
      <c r="A29" s="38" t="s">
        <v>73</v>
      </c>
      <c r="B29" s="34" t="s">
        <v>141</v>
      </c>
      <c r="C29" s="27">
        <f>((C8-C22-C23-C26)/115*15)</f>
        <v>183469.5652173913</v>
      </c>
      <c r="D29" s="27">
        <f t="shared" ref="D29" si="5">((D8-D22-D23-D26)/115*15)</f>
        <v>0</v>
      </c>
      <c r="E29" s="27">
        <f>D29-C29</f>
        <v>-183469.5652173913</v>
      </c>
      <c r="F29" s="27">
        <f>((F8-F22-F23-F26)/115*15)</f>
        <v>1702082.6086956521</v>
      </c>
      <c r="G29" s="27">
        <f t="shared" ref="G29" si="6">((G8-G22-G23-G26)/115*15)</f>
        <v>997401.09130434797</v>
      </c>
      <c r="H29" s="27">
        <f>G29-F29</f>
        <v>-704681.51739130414</v>
      </c>
      <c r="I29" s="13"/>
      <c r="J29" s="12"/>
    </row>
    <row r="30" spans="1:10" s="7" customFormat="1">
      <c r="A30" s="38" t="s">
        <v>74</v>
      </c>
      <c r="B30" s="34" t="s">
        <v>43</v>
      </c>
      <c r="C30" s="27">
        <f>C39</f>
        <v>39924</v>
      </c>
      <c r="D30" s="27">
        <f>D39</f>
        <v>0</v>
      </c>
      <c r="E30" s="27">
        <f t="shared" ref="E30:E34" si="7">D30-C30</f>
        <v>-39924</v>
      </c>
      <c r="F30" s="27">
        <f>C30+сентябрь!F30</f>
        <v>399240</v>
      </c>
      <c r="G30" s="27">
        <f>D30+сентябрь!G30</f>
        <v>237143.2</v>
      </c>
      <c r="H30" s="27">
        <f t="shared" ref="H30:H34" si="8">G30-F30</f>
        <v>-162096.79999999999</v>
      </c>
      <c r="I30" s="13"/>
      <c r="J30" s="12"/>
    </row>
    <row r="31" spans="1:10" s="7" customFormat="1">
      <c r="A31" s="38" t="s">
        <v>75</v>
      </c>
      <c r="B31" s="34" t="s">
        <v>46</v>
      </c>
      <c r="C31" s="27">
        <f>C40</f>
        <v>59770</v>
      </c>
      <c r="D31" s="27">
        <f>D40</f>
        <v>0</v>
      </c>
      <c r="E31" s="27">
        <f t="shared" si="7"/>
        <v>-59770</v>
      </c>
      <c r="F31" s="27">
        <f>C31+сентябрь!F31</f>
        <v>607865</v>
      </c>
      <c r="G31" s="27">
        <f>D31+сентябрь!G31</f>
        <v>368777.80000000005</v>
      </c>
      <c r="H31" s="27">
        <f t="shared" si="8"/>
        <v>-239087.19999999995</v>
      </c>
      <c r="I31" s="13"/>
      <c r="J31" s="12"/>
    </row>
    <row r="32" spans="1:10" s="7" customFormat="1">
      <c r="A32" s="38" t="s">
        <v>76</v>
      </c>
      <c r="B32" s="34" t="s">
        <v>44</v>
      </c>
      <c r="C32" s="27">
        <f t="shared" ref="C32:D33" si="9">C41</f>
        <v>92596</v>
      </c>
      <c r="D32" s="27">
        <f t="shared" si="9"/>
        <v>0</v>
      </c>
      <c r="E32" s="27">
        <f t="shared" si="7"/>
        <v>-92596</v>
      </c>
      <c r="F32" s="27">
        <f>C32+сентябрь!F32</f>
        <v>925960</v>
      </c>
      <c r="G32" s="27">
        <f>D32+сентябрь!G32</f>
        <v>555578.5</v>
      </c>
      <c r="H32" s="27">
        <f t="shared" si="8"/>
        <v>-370381.5</v>
      </c>
      <c r="I32" s="13"/>
      <c r="J32" s="12"/>
    </row>
    <row r="33" spans="1:10" s="7" customFormat="1" ht="32.25" customHeight="1">
      <c r="A33" s="38" t="s">
        <v>77</v>
      </c>
      <c r="B33" s="35" t="s">
        <v>45</v>
      </c>
      <c r="C33" s="27">
        <f t="shared" si="9"/>
        <v>2600</v>
      </c>
      <c r="D33" s="27">
        <f t="shared" si="9"/>
        <v>0</v>
      </c>
      <c r="E33" s="27">
        <f t="shared" si="7"/>
        <v>-2600</v>
      </c>
      <c r="F33" s="27">
        <f>C33+сентябрь!F33</f>
        <v>26000</v>
      </c>
      <c r="G33" s="27">
        <f>D33+сентябрь!G33</f>
        <v>15598.8</v>
      </c>
      <c r="H33" s="27">
        <f t="shared" si="8"/>
        <v>-10401.200000000001</v>
      </c>
      <c r="I33" s="13"/>
      <c r="J33" s="12"/>
    </row>
    <row r="34" spans="1:10" s="7" customFormat="1">
      <c r="A34" s="38" t="s">
        <v>78</v>
      </c>
      <c r="B34" s="34" t="s">
        <v>36</v>
      </c>
      <c r="C34" s="27">
        <f>C58</f>
        <v>74042.086956521729</v>
      </c>
      <c r="D34" s="27">
        <f>D58</f>
        <v>0</v>
      </c>
      <c r="E34" s="27">
        <f t="shared" si="7"/>
        <v>-74042.086956521729</v>
      </c>
      <c r="F34" s="27">
        <f>C34+сентябрь!F34</f>
        <v>437642.47826086957</v>
      </c>
      <c r="G34" s="27">
        <f>D34+сентябрь!G34</f>
        <v>345589.86086956516</v>
      </c>
      <c r="H34" s="27">
        <f t="shared" si="8"/>
        <v>-92052.617391304404</v>
      </c>
      <c r="I34" s="13"/>
      <c r="J34" s="12"/>
    </row>
    <row r="35" spans="1:10" s="7" customFormat="1">
      <c r="A35" s="38">
        <v>3</v>
      </c>
      <c r="B35" s="34" t="s">
        <v>42</v>
      </c>
      <c r="C35" s="26">
        <f>C8-C29</f>
        <v>1223130.4347826086</v>
      </c>
      <c r="D35" s="26">
        <f t="shared" ref="D35:H35" si="10">D8-D29</f>
        <v>0</v>
      </c>
      <c r="E35" s="26">
        <f t="shared" si="10"/>
        <v>-1223130.4347826086</v>
      </c>
      <c r="F35" s="26">
        <f t="shared" si="10"/>
        <v>11347217.391304348</v>
      </c>
      <c r="G35" s="26">
        <f t="shared" si="10"/>
        <v>6794317.0086956518</v>
      </c>
      <c r="H35" s="26">
        <f t="shared" si="10"/>
        <v>-4552900.3826086959</v>
      </c>
      <c r="I35" s="13"/>
      <c r="J35" s="12"/>
    </row>
    <row r="36" spans="1:10" s="7" customFormat="1">
      <c r="A36" s="38"/>
      <c r="B36" s="38"/>
      <c r="C36" s="16"/>
      <c r="D36" s="16"/>
      <c r="E36" s="16"/>
      <c r="F36" s="16"/>
      <c r="G36" s="16"/>
      <c r="H36" s="16"/>
      <c r="I36" s="12"/>
      <c r="J36" s="12"/>
    </row>
    <row r="37" spans="1:10" s="7" customFormat="1">
      <c r="A37" s="17">
        <v>4</v>
      </c>
      <c r="B37" s="15" t="s">
        <v>49</v>
      </c>
      <c r="C37" s="29">
        <f>C38+C39+C40+C41+C42+C43+C44+C45+C46+C47+C48+C49+C50+C51+C52+C53+C54+C55</f>
        <v>852920</v>
      </c>
      <c r="D37" s="29">
        <f t="shared" ref="D37:H37" si="11">D38+D39+D40+D41+D42+D43+D44+D45+D46+D47+D48+D49+D50+D51+D52+D53+D54+D55</f>
        <v>0</v>
      </c>
      <c r="E37" s="29">
        <f t="shared" si="11"/>
        <v>-852920</v>
      </c>
      <c r="F37" s="29">
        <f t="shared" si="11"/>
        <v>9159005</v>
      </c>
      <c r="G37" s="29">
        <f t="shared" si="11"/>
        <v>5066368.1000000006</v>
      </c>
      <c r="H37" s="29">
        <f t="shared" si="11"/>
        <v>-4092636.8999999994</v>
      </c>
    </row>
    <row r="38" spans="1:10" s="7" customFormat="1">
      <c r="A38" s="17" t="s">
        <v>80</v>
      </c>
      <c r="B38" s="15" t="s">
        <v>79</v>
      </c>
      <c r="C38" s="27">
        <f>'1 илова'!O38</f>
        <v>332700</v>
      </c>
      <c r="D38" s="24"/>
      <c r="E38" s="27">
        <f t="shared" ref="E38:E55" si="12">D38-C38</f>
        <v>-332700</v>
      </c>
      <c r="F38" s="27">
        <f>C38+сентябрь!F38</f>
        <v>3327000</v>
      </c>
      <c r="G38" s="27">
        <f>D38+сентябрь!G38</f>
        <v>1982894.9000000001</v>
      </c>
      <c r="H38" s="27">
        <f t="shared" ref="H38:H55" si="13">G38-F38</f>
        <v>-1344105.0999999999</v>
      </c>
    </row>
    <row r="39" spans="1:10" s="7" customFormat="1">
      <c r="A39" s="17" t="s">
        <v>81</v>
      </c>
      <c r="B39" s="15" t="s">
        <v>43</v>
      </c>
      <c r="C39" s="30">
        <f>(C38)*12%</f>
        <v>39924</v>
      </c>
      <c r="D39" s="24"/>
      <c r="E39" s="27">
        <f t="shared" si="12"/>
        <v>-39924</v>
      </c>
      <c r="F39" s="27">
        <f>C39+сентябрь!F39</f>
        <v>399240</v>
      </c>
      <c r="G39" s="27">
        <f>D39+сентябрь!G39</f>
        <v>237143.2</v>
      </c>
      <c r="H39" s="27">
        <f t="shared" si="13"/>
        <v>-162096.79999999999</v>
      </c>
    </row>
    <row r="40" spans="1:10" s="7" customFormat="1">
      <c r="A40" s="17" t="s">
        <v>82</v>
      </c>
      <c r="B40" s="15" t="s">
        <v>46</v>
      </c>
      <c r="C40" s="27">
        <f>'1 илова'!O40</f>
        <v>59770</v>
      </c>
      <c r="D40" s="24"/>
      <c r="E40" s="27">
        <f t="shared" si="12"/>
        <v>-59770</v>
      </c>
      <c r="F40" s="27">
        <f>C40+сентябрь!F40</f>
        <v>607865</v>
      </c>
      <c r="G40" s="27">
        <f>D40+сентябрь!G40</f>
        <v>368777.80000000005</v>
      </c>
      <c r="H40" s="27">
        <f t="shared" si="13"/>
        <v>-239087.19999999995</v>
      </c>
    </row>
    <row r="41" spans="1:10" s="7" customFormat="1">
      <c r="A41" s="17" t="s">
        <v>83</v>
      </c>
      <c r="B41" s="15" t="s">
        <v>44</v>
      </c>
      <c r="C41" s="27">
        <f>'1 илова'!O41</f>
        <v>92596</v>
      </c>
      <c r="D41" s="24"/>
      <c r="E41" s="27">
        <f t="shared" si="12"/>
        <v>-92596</v>
      </c>
      <c r="F41" s="27">
        <f>C41+сентябрь!F41</f>
        <v>925960</v>
      </c>
      <c r="G41" s="27">
        <f>D41+сентябрь!G41</f>
        <v>555578.5</v>
      </c>
      <c r="H41" s="27">
        <f>G41-F41</f>
        <v>-370381.5</v>
      </c>
    </row>
    <row r="42" spans="1:10" s="7" customFormat="1" ht="33">
      <c r="A42" s="17" t="s">
        <v>84</v>
      </c>
      <c r="B42" s="15" t="s">
        <v>45</v>
      </c>
      <c r="C42" s="27">
        <f>'1 илова'!O42</f>
        <v>2600</v>
      </c>
      <c r="D42" s="24"/>
      <c r="E42" s="27">
        <f t="shared" si="12"/>
        <v>-2600</v>
      </c>
      <c r="F42" s="27">
        <f>C42+сентябрь!F42</f>
        <v>26000</v>
      </c>
      <c r="G42" s="27">
        <f>D42+сентябрь!G42</f>
        <v>15598.8</v>
      </c>
      <c r="H42" s="27">
        <f t="shared" si="13"/>
        <v>-10401.200000000001</v>
      </c>
    </row>
    <row r="43" spans="1:10" s="7" customFormat="1">
      <c r="A43" s="17" t="s">
        <v>85</v>
      </c>
      <c r="B43" s="15" t="s">
        <v>21</v>
      </c>
      <c r="C43" s="27">
        <f>'1 илова'!O43</f>
        <v>16000</v>
      </c>
      <c r="D43" s="24"/>
      <c r="E43" s="27">
        <f t="shared" si="12"/>
        <v>-16000</v>
      </c>
      <c r="F43" s="27">
        <f>C43+сентябрь!F43</f>
        <v>156000</v>
      </c>
      <c r="G43" s="27">
        <f>D43+сентябрь!G43</f>
        <v>78463.599999999991</v>
      </c>
      <c r="H43" s="27">
        <f t="shared" si="13"/>
        <v>-77536.400000000009</v>
      </c>
    </row>
    <row r="44" spans="1:10" s="7" customFormat="1">
      <c r="A44" s="17" t="s">
        <v>86</v>
      </c>
      <c r="B44" s="15" t="s">
        <v>22</v>
      </c>
      <c r="C44" s="27">
        <f>'1 илова'!O44</f>
        <v>40000</v>
      </c>
      <c r="D44" s="24"/>
      <c r="E44" s="27">
        <f t="shared" si="12"/>
        <v>-40000</v>
      </c>
      <c r="F44" s="27">
        <f>C44+сентябрь!F44</f>
        <v>400000</v>
      </c>
      <c r="G44" s="27">
        <f>D44+сентябрь!G44</f>
        <v>188394</v>
      </c>
      <c r="H44" s="27">
        <f t="shared" si="13"/>
        <v>-211606</v>
      </c>
    </row>
    <row r="45" spans="1:10" s="7" customFormat="1">
      <c r="A45" s="17" t="s">
        <v>87</v>
      </c>
      <c r="B45" s="15" t="s">
        <v>108</v>
      </c>
      <c r="C45" s="27">
        <f>'1 илова'!O45</f>
        <v>1500</v>
      </c>
      <c r="D45" s="24"/>
      <c r="E45" s="27">
        <f t="shared" si="12"/>
        <v>-1500</v>
      </c>
      <c r="F45" s="27">
        <f>C45+сентябрь!F45</f>
        <v>7600</v>
      </c>
      <c r="G45" s="27">
        <f>D45+сентябрь!G45</f>
        <v>3670.2</v>
      </c>
      <c r="H45" s="27">
        <f t="shared" si="13"/>
        <v>-3929.8</v>
      </c>
    </row>
    <row r="46" spans="1:10" s="7" customFormat="1">
      <c r="A46" s="17" t="s">
        <v>88</v>
      </c>
      <c r="B46" s="15" t="s">
        <v>23</v>
      </c>
      <c r="C46" s="27">
        <f>'1 илова'!O46</f>
        <v>2630</v>
      </c>
      <c r="D46" s="24"/>
      <c r="E46" s="27">
        <f t="shared" si="12"/>
        <v>-2630</v>
      </c>
      <c r="F46" s="27">
        <f>C46+сентябрь!F46</f>
        <v>26300</v>
      </c>
      <c r="G46" s="27">
        <f>D46+сентябрь!G46</f>
        <v>15815.9</v>
      </c>
      <c r="H46" s="27">
        <f t="shared" si="13"/>
        <v>-10484.1</v>
      </c>
    </row>
    <row r="47" spans="1:10" s="7" customFormat="1">
      <c r="A47" s="17" t="s">
        <v>89</v>
      </c>
      <c r="B47" s="15" t="s">
        <v>24</v>
      </c>
      <c r="C47" s="27">
        <f>'1 илова'!O47</f>
        <v>27200</v>
      </c>
      <c r="D47" s="24"/>
      <c r="E47" s="27">
        <f t="shared" si="12"/>
        <v>-27200</v>
      </c>
      <c r="F47" s="27">
        <f>C47+сентябрь!F47</f>
        <v>285000</v>
      </c>
      <c r="G47" s="27">
        <f>D47+сентябрь!G47</f>
        <v>224784</v>
      </c>
      <c r="H47" s="27">
        <f t="shared" si="13"/>
        <v>-60216</v>
      </c>
    </row>
    <row r="48" spans="1:10" s="7" customFormat="1" ht="19.5" customHeight="1">
      <c r="A48" s="17" t="s">
        <v>90</v>
      </c>
      <c r="B48" s="15" t="s">
        <v>25</v>
      </c>
      <c r="C48" s="27">
        <f>'1 илова'!O48</f>
        <v>2500</v>
      </c>
      <c r="D48" s="24"/>
      <c r="E48" s="27">
        <f t="shared" si="12"/>
        <v>-2500</v>
      </c>
      <c r="F48" s="27">
        <f>C48+сентябрь!F48</f>
        <v>25000</v>
      </c>
      <c r="G48" s="27">
        <f>D48+сентябрь!G48</f>
        <v>13950</v>
      </c>
      <c r="H48" s="27">
        <f t="shared" si="13"/>
        <v>-11050</v>
      </c>
    </row>
    <row r="49" spans="1:8" s="7" customFormat="1">
      <c r="A49" s="17" t="s">
        <v>91</v>
      </c>
      <c r="B49" s="15" t="s">
        <v>26</v>
      </c>
      <c r="C49" s="27">
        <f>'1 илова'!O49</f>
        <v>0</v>
      </c>
      <c r="D49" s="24"/>
      <c r="E49" s="27">
        <f t="shared" si="12"/>
        <v>0</v>
      </c>
      <c r="F49" s="27">
        <f>C49+сентябрь!F49</f>
        <v>0</v>
      </c>
      <c r="G49" s="27">
        <f>D49+сентябрь!G49</f>
        <v>0</v>
      </c>
      <c r="H49" s="27">
        <f t="shared" si="13"/>
        <v>0</v>
      </c>
    </row>
    <row r="50" spans="1:8" s="7" customFormat="1">
      <c r="A50" s="17" t="s">
        <v>92</v>
      </c>
      <c r="B50" s="15" t="s">
        <v>27</v>
      </c>
      <c r="C50" s="27">
        <f>'1 илова'!O50</f>
        <v>700</v>
      </c>
      <c r="D50" s="24"/>
      <c r="E50" s="27">
        <f t="shared" si="12"/>
        <v>-700</v>
      </c>
      <c r="F50" s="27">
        <f>C50+сентябрь!F50</f>
        <v>7000</v>
      </c>
      <c r="G50" s="27">
        <f>D50+сентябрь!G50</f>
        <v>4480.7</v>
      </c>
      <c r="H50" s="27">
        <f t="shared" si="13"/>
        <v>-2519.3000000000002</v>
      </c>
    </row>
    <row r="51" spans="1:8" s="7" customFormat="1">
      <c r="A51" s="17" t="s">
        <v>93</v>
      </c>
      <c r="B51" s="15" t="s">
        <v>35</v>
      </c>
      <c r="C51" s="27">
        <f>'1 илова'!O51</f>
        <v>75400</v>
      </c>
      <c r="D51" s="24"/>
      <c r="E51" s="27">
        <f t="shared" si="12"/>
        <v>-75400</v>
      </c>
      <c r="F51" s="27">
        <f>C51+сентябрь!F51</f>
        <v>717740</v>
      </c>
      <c r="G51" s="27">
        <f>D51+сентябрь!G51</f>
        <v>390938</v>
      </c>
      <c r="H51" s="27">
        <f t="shared" si="13"/>
        <v>-326802</v>
      </c>
    </row>
    <row r="52" spans="1:8" s="7" customFormat="1">
      <c r="A52" s="17" t="s">
        <v>94</v>
      </c>
      <c r="B52" s="15" t="s">
        <v>28</v>
      </c>
      <c r="C52" s="27">
        <f>'1 илова'!O52</f>
        <v>25000</v>
      </c>
      <c r="D52" s="24"/>
      <c r="E52" s="27">
        <f t="shared" si="12"/>
        <v>-25000</v>
      </c>
      <c r="F52" s="27">
        <f>C52+сентябрь!F52</f>
        <v>855000</v>
      </c>
      <c r="G52" s="27">
        <f>D52+сентябрь!G52</f>
        <v>126746</v>
      </c>
      <c r="H52" s="27">
        <f t="shared" si="13"/>
        <v>-728254</v>
      </c>
    </row>
    <row r="53" spans="1:8" s="7" customFormat="1">
      <c r="A53" s="17" t="s">
        <v>95</v>
      </c>
      <c r="B53" s="15" t="s">
        <v>29</v>
      </c>
      <c r="C53" s="27">
        <f>'1 илова'!O53</f>
        <v>118000</v>
      </c>
      <c r="D53" s="24"/>
      <c r="E53" s="27">
        <f t="shared" si="12"/>
        <v>-118000</v>
      </c>
      <c r="F53" s="27">
        <f>C53+сентябрь!F53</f>
        <v>1180000</v>
      </c>
      <c r="G53" s="27">
        <f>D53+сентябрь!G53</f>
        <v>702074.2</v>
      </c>
      <c r="H53" s="27">
        <f t="shared" si="13"/>
        <v>-477925.80000000005</v>
      </c>
    </row>
    <row r="54" spans="1:8" s="7" customFormat="1">
      <c r="A54" s="17" t="s">
        <v>96</v>
      </c>
      <c r="B54" s="15" t="s">
        <v>30</v>
      </c>
      <c r="C54" s="27">
        <f>'1 илова'!O54</f>
        <v>1400</v>
      </c>
      <c r="D54" s="24"/>
      <c r="E54" s="27">
        <f t="shared" si="12"/>
        <v>-1400</v>
      </c>
      <c r="F54" s="27">
        <f>C54+сентябрь!F54</f>
        <v>14000</v>
      </c>
      <c r="G54" s="27">
        <f>D54+сентябрь!G54</f>
        <v>11606</v>
      </c>
      <c r="H54" s="27">
        <f t="shared" si="13"/>
        <v>-2394</v>
      </c>
    </row>
    <row r="55" spans="1:8" s="7" customFormat="1">
      <c r="A55" s="17" t="s">
        <v>109</v>
      </c>
      <c r="B55" s="15" t="s">
        <v>31</v>
      </c>
      <c r="C55" s="27">
        <f>'1 илова'!O55</f>
        <v>15000</v>
      </c>
      <c r="D55" s="24"/>
      <c r="E55" s="27">
        <f t="shared" si="12"/>
        <v>-15000</v>
      </c>
      <c r="F55" s="27">
        <f>C55+сентябрь!F55</f>
        <v>199300</v>
      </c>
      <c r="G55" s="27">
        <f>D55+сентябрь!G55</f>
        <v>145452.29999999999</v>
      </c>
      <c r="H55" s="27">
        <f t="shared" si="13"/>
        <v>-53847.700000000012</v>
      </c>
    </row>
    <row r="56" spans="1:8" s="7" customFormat="1" ht="17.25" customHeight="1">
      <c r="A56" s="17"/>
      <c r="B56" s="32" t="s">
        <v>32</v>
      </c>
      <c r="C56" s="29">
        <f>SUM(C38:C55)</f>
        <v>852920</v>
      </c>
      <c r="D56" s="29">
        <f t="shared" ref="D56:H56" si="14">SUM(D38:D55)</f>
        <v>0</v>
      </c>
      <c r="E56" s="29">
        <f t="shared" si="14"/>
        <v>-852920</v>
      </c>
      <c r="F56" s="29">
        <f t="shared" si="14"/>
        <v>9159005</v>
      </c>
      <c r="G56" s="29">
        <f t="shared" si="14"/>
        <v>5066368.1000000006</v>
      </c>
      <c r="H56" s="29">
        <f t="shared" si="14"/>
        <v>-4092636.8999999994</v>
      </c>
    </row>
    <row r="57" spans="1:8" s="7" customFormat="1" ht="33">
      <c r="A57" s="17">
        <v>5</v>
      </c>
      <c r="B57" s="32" t="s">
        <v>48</v>
      </c>
      <c r="C57" s="29">
        <f>C35-C37-C25</f>
        <v>370210.43478260865</v>
      </c>
      <c r="D57" s="29">
        <f t="shared" ref="D57:H57" si="15">D35-D37-D25</f>
        <v>0</v>
      </c>
      <c r="E57" s="29">
        <f t="shared" si="15"/>
        <v>-370210.43478260865</v>
      </c>
      <c r="F57" s="29">
        <f t="shared" si="15"/>
        <v>2188212.3913043477</v>
      </c>
      <c r="G57" s="29">
        <f>G35-G37-G25</f>
        <v>1727948.9086956512</v>
      </c>
      <c r="H57" s="29">
        <f t="shared" si="15"/>
        <v>-460263.48260869645</v>
      </c>
    </row>
    <row r="58" spans="1:8" s="7" customFormat="1" ht="21" customHeight="1">
      <c r="A58" s="17">
        <v>6</v>
      </c>
      <c r="B58" s="33" t="s">
        <v>50</v>
      </c>
      <c r="C58" s="29">
        <f>C57*20%</f>
        <v>74042.086956521729</v>
      </c>
      <c r="D58" s="29">
        <f t="shared" ref="D58:H58" si="16">D57*20%</f>
        <v>0</v>
      </c>
      <c r="E58" s="29">
        <f t="shared" si="16"/>
        <v>-74042.086956521729</v>
      </c>
      <c r="F58" s="29">
        <f t="shared" si="16"/>
        <v>437642.47826086957</v>
      </c>
      <c r="G58" s="29">
        <f t="shared" si="16"/>
        <v>345589.78173913027</v>
      </c>
      <c r="H58" s="29">
        <f t="shared" si="16"/>
        <v>-92052.696521739301</v>
      </c>
    </row>
    <row r="59" spans="1:8" s="7" customFormat="1" ht="33">
      <c r="A59" s="17">
        <v>7</v>
      </c>
      <c r="B59" s="32" t="s">
        <v>47</v>
      </c>
      <c r="C59" s="29">
        <f t="shared" ref="C59:H59" si="17">C57-C58</f>
        <v>296168.34782608692</v>
      </c>
      <c r="D59" s="29">
        <f t="shared" si="17"/>
        <v>0</v>
      </c>
      <c r="E59" s="29">
        <f t="shared" si="17"/>
        <v>-296168.34782608692</v>
      </c>
      <c r="F59" s="29">
        <f t="shared" si="17"/>
        <v>1750569.913043478</v>
      </c>
      <c r="G59" s="29">
        <f t="shared" si="17"/>
        <v>1382359.1269565211</v>
      </c>
      <c r="H59" s="29">
        <f t="shared" si="17"/>
        <v>-368210.78608695715</v>
      </c>
    </row>
    <row r="60" spans="1:8" s="7" customFormat="1">
      <c r="A60" s="17"/>
      <c r="B60" s="18" t="s">
        <v>51</v>
      </c>
      <c r="C60" s="31">
        <f t="shared" ref="C60:H60" si="18">C59/C8*100</f>
        <v>21.055619780043148</v>
      </c>
      <c r="D60" s="31" t="e">
        <f t="shared" si="18"/>
        <v>#DIV/0!</v>
      </c>
      <c r="E60" s="31">
        <f t="shared" si="18"/>
        <v>21.055619780043148</v>
      </c>
      <c r="F60" s="31">
        <f t="shared" si="18"/>
        <v>13.415048416723335</v>
      </c>
      <c r="G60" s="31">
        <f t="shared" si="18"/>
        <v>17.741390399590063</v>
      </c>
      <c r="H60" s="31">
        <f t="shared" si="18"/>
        <v>7.0034246368460202</v>
      </c>
    </row>
    <row r="61" spans="1:8" s="7" customFormat="1">
      <c r="A61" s="19"/>
      <c r="B61" s="20"/>
      <c r="C61" s="21"/>
      <c r="D61" s="21"/>
      <c r="E61" s="21"/>
      <c r="F61" s="21"/>
      <c r="G61" s="21"/>
      <c r="H61" s="21"/>
    </row>
    <row r="62" spans="1:8" s="7" customFormat="1">
      <c r="A62" s="19"/>
      <c r="B62" s="22" t="s">
        <v>33</v>
      </c>
      <c r="C62" s="21"/>
      <c r="D62" s="21"/>
      <c r="E62" s="21"/>
      <c r="F62" s="21"/>
      <c r="G62" s="21"/>
      <c r="H62" s="21"/>
    </row>
    <row r="63" spans="1:8" s="7" customFormat="1">
      <c r="A63" s="19"/>
      <c r="B63" s="22"/>
      <c r="C63" s="21"/>
      <c r="D63" s="21"/>
      <c r="E63" s="21"/>
      <c r="F63" s="21"/>
      <c r="G63" s="21"/>
      <c r="H63" s="21"/>
    </row>
    <row r="64" spans="1:8" s="7" customFormat="1">
      <c r="A64" s="19"/>
      <c r="B64" s="22" t="s">
        <v>34</v>
      </c>
      <c r="C64" s="21"/>
      <c r="D64" s="21"/>
      <c r="E64" s="21"/>
      <c r="F64" s="21"/>
      <c r="G64" s="21"/>
      <c r="H64" s="21"/>
    </row>
    <row r="65" spans="1:8" s="7" customFormat="1">
      <c r="A65" s="19"/>
      <c r="C65" s="21"/>
      <c r="D65" s="21"/>
      <c r="E65" s="21"/>
      <c r="F65" s="21"/>
      <c r="G65" s="21"/>
      <c r="H65" s="21"/>
    </row>
    <row r="66" spans="1:8" s="7" customFormat="1">
      <c r="A66" s="19"/>
      <c r="B66" s="20" t="s">
        <v>107</v>
      </c>
      <c r="C66" s="21"/>
      <c r="D66" s="21"/>
      <c r="E66" s="21"/>
      <c r="F66" s="21"/>
      <c r="G66" s="21"/>
      <c r="H66" s="21"/>
    </row>
    <row r="67" spans="1:8" s="7" customFormat="1"/>
    <row r="68" spans="1:8" s="7" customFormat="1"/>
    <row r="69" spans="1:8" s="7" customFormat="1"/>
    <row r="70" spans="1:8" s="7" customFormat="1"/>
    <row r="71" spans="1:8" s="7" customFormat="1"/>
    <row r="72" spans="1:8" s="7" customFormat="1"/>
    <row r="73" spans="1:8" s="7" customFormat="1"/>
    <row r="74" spans="1:8" s="7" customFormat="1"/>
    <row r="75" spans="1:8" s="7" customFormat="1"/>
    <row r="76" spans="1:8" s="7" customFormat="1"/>
    <row r="77" spans="1:8" s="7" customFormat="1"/>
    <row r="78" spans="1:8" s="7" customFormat="1"/>
    <row r="79" spans="1:8" s="7" customFormat="1"/>
    <row r="80" spans="1:8" s="7" customFormat="1"/>
    <row r="81" s="7" customFormat="1"/>
    <row r="82" s="7" customFormat="1"/>
    <row r="83" s="7" customFormat="1"/>
    <row r="84" s="7" customFormat="1"/>
    <row r="85" s="7" customFormat="1"/>
    <row r="86" s="7" customFormat="1"/>
    <row r="87" s="7" customFormat="1"/>
    <row r="88" s="7" customFormat="1"/>
    <row r="89" s="7" customFormat="1"/>
    <row r="90" s="7" customFormat="1"/>
    <row r="91" s="7" customFormat="1"/>
    <row r="92" s="7" customFormat="1"/>
    <row r="93" s="7" customFormat="1"/>
    <row r="94" s="7" customFormat="1"/>
    <row r="95" s="7" customFormat="1"/>
    <row r="96" s="7" customFormat="1"/>
    <row r="97" s="7" customFormat="1"/>
    <row r="98" s="7" customFormat="1"/>
    <row r="99" s="7" customFormat="1"/>
    <row r="100" s="7" customFormat="1"/>
    <row r="101" s="7" customFormat="1"/>
    <row r="102" s="7" customFormat="1"/>
    <row r="103" s="7" customFormat="1"/>
    <row r="104" s="7" customFormat="1"/>
    <row r="105" s="7" customFormat="1"/>
    <row r="106" s="7" customFormat="1"/>
    <row r="107" s="7" customFormat="1"/>
    <row r="108" s="7" customFormat="1"/>
    <row r="109" s="7" customFormat="1"/>
    <row r="110" s="7" customFormat="1"/>
    <row r="111" s="7" customFormat="1"/>
    <row r="112" s="7" customFormat="1"/>
    <row r="113" s="7" customFormat="1"/>
    <row r="114" s="7" customFormat="1"/>
    <row r="115" s="7" customFormat="1"/>
    <row r="116" s="7" customFormat="1"/>
    <row r="117" s="7" customFormat="1"/>
    <row r="118" s="7" customFormat="1"/>
    <row r="119" s="7" customFormat="1"/>
  </sheetData>
  <protectedRanges>
    <protectedRange password="CE28" sqref="A2:H2 D9:D11 D13:D26 D38:D55 B62:H67" name="Диапазон1"/>
  </protectedRanges>
  <mergeCells count="11">
    <mergeCell ref="H6:H7"/>
    <mergeCell ref="A1:H1"/>
    <mergeCell ref="A2:H2"/>
    <mergeCell ref="A5:A7"/>
    <mergeCell ref="B5:B7"/>
    <mergeCell ref="C5:H5"/>
    <mergeCell ref="C6:C7"/>
    <mergeCell ref="D6:D7"/>
    <mergeCell ref="E6:E7"/>
    <mergeCell ref="F6:F7"/>
    <mergeCell ref="G6:G7"/>
  </mergeCells>
  <pageMargins left="0.51181102362204722" right="0.31496062992125984" top="0.35433070866141736" bottom="0.15748031496062992" header="0.31496062992125984" footer="0.31496062992125984"/>
  <pageSetup paperSize="9" scale="62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119"/>
  <sheetViews>
    <sheetView view="pageBreakPreview" zoomScale="60" workbookViewId="0">
      <selection activeCell="A2" sqref="A2:H2"/>
    </sheetView>
  </sheetViews>
  <sheetFormatPr defaultRowHeight="16.5"/>
  <cols>
    <col min="1" max="1" width="6.7109375" style="6" customWidth="1"/>
    <col min="2" max="2" width="45.42578125" style="3" customWidth="1"/>
    <col min="3" max="3" width="15.140625" style="3" customWidth="1"/>
    <col min="4" max="4" width="16.5703125" style="3" customWidth="1"/>
    <col min="5" max="5" width="15.85546875" style="3" customWidth="1"/>
    <col min="6" max="6" width="16.5703125" style="3" customWidth="1"/>
    <col min="7" max="7" width="18.28515625" style="3" customWidth="1"/>
    <col min="8" max="8" width="16.28515625" style="3" customWidth="1"/>
    <col min="9" max="16384" width="9.140625" style="3"/>
  </cols>
  <sheetData>
    <row r="1" spans="1:10">
      <c r="A1" s="68"/>
      <c r="B1" s="68"/>
      <c r="C1" s="68"/>
      <c r="D1" s="68"/>
      <c r="E1" s="68"/>
      <c r="F1" s="68"/>
      <c r="G1" s="68"/>
      <c r="H1" s="68"/>
    </row>
    <row r="2" spans="1:10" ht="44.25" customHeight="1">
      <c r="A2" s="73" t="s">
        <v>154</v>
      </c>
      <c r="B2" s="73"/>
      <c r="C2" s="73"/>
      <c r="D2" s="73"/>
      <c r="E2" s="73"/>
      <c r="F2" s="73"/>
      <c r="G2" s="73"/>
      <c r="H2" s="73"/>
    </row>
    <row r="3" spans="1:10">
      <c r="A3" s="37"/>
      <c r="B3" s="37"/>
      <c r="C3" s="37"/>
      <c r="D3" s="37"/>
      <c r="E3" s="37"/>
      <c r="F3" s="37"/>
      <c r="G3" s="37"/>
      <c r="H3" s="37"/>
    </row>
    <row r="4" spans="1:10">
      <c r="A4" s="4"/>
      <c r="B4" s="4"/>
      <c r="C4" s="4"/>
      <c r="D4" s="4"/>
      <c r="E4" s="4"/>
      <c r="F4" s="4"/>
      <c r="G4" s="2"/>
      <c r="H4" s="2" t="s">
        <v>1</v>
      </c>
    </row>
    <row r="5" spans="1:10" ht="15.75" customHeight="1">
      <c r="A5" s="69" t="s">
        <v>2</v>
      </c>
      <c r="B5" s="69" t="s">
        <v>3</v>
      </c>
      <c r="C5" s="69" t="s">
        <v>143</v>
      </c>
      <c r="D5" s="69"/>
      <c r="E5" s="69"/>
      <c r="F5" s="69"/>
      <c r="G5" s="69"/>
      <c r="H5" s="69"/>
    </row>
    <row r="6" spans="1:10" s="6" customFormat="1" ht="15.75" customHeight="1">
      <c r="A6" s="69"/>
      <c r="B6" s="69"/>
      <c r="C6" s="69" t="s">
        <v>137</v>
      </c>
      <c r="D6" s="69" t="s">
        <v>138</v>
      </c>
      <c r="E6" s="69" t="s">
        <v>116</v>
      </c>
      <c r="F6" s="69" t="s">
        <v>118</v>
      </c>
      <c r="G6" s="69" t="s">
        <v>117</v>
      </c>
      <c r="H6" s="69" t="s">
        <v>116</v>
      </c>
    </row>
    <row r="7" spans="1:10" s="7" customFormat="1" ht="15.75" customHeight="1">
      <c r="A7" s="69"/>
      <c r="B7" s="69"/>
      <c r="C7" s="69"/>
      <c r="D7" s="69"/>
      <c r="E7" s="69"/>
      <c r="F7" s="69"/>
      <c r="G7" s="69"/>
      <c r="H7" s="69"/>
    </row>
    <row r="8" spans="1:10" s="7" customFormat="1">
      <c r="A8" s="38">
        <v>1</v>
      </c>
      <c r="B8" s="9" t="s">
        <v>57</v>
      </c>
      <c r="C8" s="26">
        <f t="shared" ref="C8:H8" si="0">C9+C10+C11+C12+C21+C22+C23+C24+C26</f>
        <v>1399200</v>
      </c>
      <c r="D8" s="26">
        <f t="shared" si="0"/>
        <v>0</v>
      </c>
      <c r="E8" s="26">
        <f t="shared" si="0"/>
        <v>-1399200</v>
      </c>
      <c r="F8" s="26">
        <f t="shared" si="0"/>
        <v>14448500</v>
      </c>
      <c r="G8" s="26">
        <f t="shared" si="0"/>
        <v>7791718.0999999996</v>
      </c>
      <c r="H8" s="26">
        <f t="shared" si="0"/>
        <v>-6656781.9000000004</v>
      </c>
      <c r="I8" s="11"/>
      <c r="J8" s="12"/>
    </row>
    <row r="9" spans="1:10" s="7" customFormat="1">
      <c r="A9" s="23" t="s">
        <v>63</v>
      </c>
      <c r="B9" s="9" t="s">
        <v>59</v>
      </c>
      <c r="C9" s="27">
        <f>'1 илова'!P9</f>
        <v>556600</v>
      </c>
      <c r="D9" s="10"/>
      <c r="E9" s="27">
        <f t="shared" ref="E9:E26" si="1">D9-C9</f>
        <v>-556600</v>
      </c>
      <c r="F9" s="27">
        <f>C9+октябрь!F9</f>
        <v>5687400</v>
      </c>
      <c r="G9" s="27">
        <f>D9+октябрь!G9</f>
        <v>2719668.5</v>
      </c>
      <c r="H9" s="27">
        <f t="shared" ref="H9:H26" si="2">G9-F9</f>
        <v>-2967731.5</v>
      </c>
      <c r="I9" s="11"/>
      <c r="J9" s="12"/>
    </row>
    <row r="10" spans="1:10" s="7" customFormat="1">
      <c r="A10" s="23" t="s">
        <v>64</v>
      </c>
      <c r="B10" s="9" t="s">
        <v>16</v>
      </c>
      <c r="C10" s="27">
        <f>'1 илова'!P10</f>
        <v>590000</v>
      </c>
      <c r="D10" s="10"/>
      <c r="E10" s="27">
        <f t="shared" si="1"/>
        <v>-590000</v>
      </c>
      <c r="F10" s="27">
        <f>C10+октябрь!F10</f>
        <v>6329000</v>
      </c>
      <c r="G10" s="27">
        <f>D10+октябрь!G10</f>
        <v>3428353.2</v>
      </c>
      <c r="H10" s="27">
        <f t="shared" si="2"/>
        <v>-2900646.8</v>
      </c>
      <c r="I10" s="13"/>
      <c r="J10" s="12"/>
    </row>
    <row r="11" spans="1:10" s="7" customFormat="1">
      <c r="A11" s="23" t="s">
        <v>65</v>
      </c>
      <c r="B11" s="9" t="s">
        <v>60</v>
      </c>
      <c r="C11" s="27">
        <f>'1 илова'!P11</f>
        <v>0</v>
      </c>
      <c r="D11" s="10"/>
      <c r="E11" s="27">
        <f t="shared" si="1"/>
        <v>0</v>
      </c>
      <c r="F11" s="27">
        <f>C11+октябрь!F11</f>
        <v>0</v>
      </c>
      <c r="G11" s="27">
        <f>D11+октябрь!G11</f>
        <v>0</v>
      </c>
      <c r="H11" s="27">
        <f t="shared" si="2"/>
        <v>0</v>
      </c>
      <c r="I11" s="13"/>
      <c r="J11" s="12"/>
    </row>
    <row r="12" spans="1:10" s="7" customFormat="1" ht="18" customHeight="1">
      <c r="A12" s="23" t="s">
        <v>66</v>
      </c>
      <c r="B12" s="14" t="s">
        <v>55</v>
      </c>
      <c r="C12" s="27">
        <f>C13+C14+C15+C16+C17+C18+C19+C20</f>
        <v>252600</v>
      </c>
      <c r="D12" s="27">
        <f t="shared" ref="D12:G12" si="3">D13+D14+D15+D16+D17+D18+D19+D20</f>
        <v>0</v>
      </c>
      <c r="E12" s="27">
        <f t="shared" si="1"/>
        <v>-252600</v>
      </c>
      <c r="F12" s="27">
        <f t="shared" si="3"/>
        <v>2432100</v>
      </c>
      <c r="G12" s="27">
        <f t="shared" si="3"/>
        <v>1498720</v>
      </c>
      <c r="H12" s="27">
        <f t="shared" si="2"/>
        <v>-933380</v>
      </c>
      <c r="I12" s="11"/>
      <c r="J12" s="12"/>
    </row>
    <row r="13" spans="1:10" s="7" customFormat="1" ht="15" customHeight="1">
      <c r="A13" s="23" t="s">
        <v>97</v>
      </c>
      <c r="B13" s="9" t="s">
        <v>17</v>
      </c>
      <c r="C13" s="27">
        <f>'1 илова'!P13</f>
        <v>84000</v>
      </c>
      <c r="D13" s="10"/>
      <c r="E13" s="27">
        <f t="shared" si="1"/>
        <v>-84000</v>
      </c>
      <c r="F13" s="27">
        <f>C13+октябрь!F13</f>
        <v>781700</v>
      </c>
      <c r="G13" s="27">
        <f>D13+октябрь!G13</f>
        <v>383866</v>
      </c>
      <c r="H13" s="27">
        <f t="shared" si="2"/>
        <v>-397834</v>
      </c>
      <c r="I13" s="13"/>
      <c r="J13" s="12"/>
    </row>
    <row r="14" spans="1:10" s="7" customFormat="1" ht="15" customHeight="1">
      <c r="A14" s="23" t="s">
        <v>98</v>
      </c>
      <c r="B14" s="9" t="s">
        <v>58</v>
      </c>
      <c r="C14" s="27">
        <f>'1 илова'!P14</f>
        <v>84900</v>
      </c>
      <c r="D14" s="10"/>
      <c r="E14" s="27">
        <f t="shared" si="1"/>
        <v>-84900</v>
      </c>
      <c r="F14" s="27">
        <f>C14+октябрь!F14</f>
        <v>831700</v>
      </c>
      <c r="G14" s="27">
        <f>D14+октябрь!G14</f>
        <v>410135</v>
      </c>
      <c r="H14" s="27">
        <f t="shared" si="2"/>
        <v>-421565</v>
      </c>
      <c r="I14" s="13"/>
      <c r="J14" s="12"/>
    </row>
    <row r="15" spans="1:10" s="7" customFormat="1" ht="49.5">
      <c r="A15" s="23" t="s">
        <v>99</v>
      </c>
      <c r="B15" s="14" t="s">
        <v>111</v>
      </c>
      <c r="C15" s="27">
        <f>'1 илова'!P15</f>
        <v>0</v>
      </c>
      <c r="D15" s="10"/>
      <c r="E15" s="27">
        <f t="shared" si="1"/>
        <v>0</v>
      </c>
      <c r="F15" s="27">
        <f>C15+октябрь!F15</f>
        <v>0</v>
      </c>
      <c r="G15" s="27">
        <f>D15+октябрь!G15</f>
        <v>0</v>
      </c>
      <c r="H15" s="27">
        <f t="shared" si="2"/>
        <v>0</v>
      </c>
      <c r="I15" s="13"/>
      <c r="J15" s="12"/>
    </row>
    <row r="16" spans="1:10" s="7" customFormat="1" ht="18" customHeight="1">
      <c r="A16" s="23" t="s">
        <v>100</v>
      </c>
      <c r="B16" s="9" t="s">
        <v>61</v>
      </c>
      <c r="C16" s="27">
        <f>'1 илова'!P16</f>
        <v>0</v>
      </c>
      <c r="D16" s="10"/>
      <c r="E16" s="27">
        <f t="shared" si="1"/>
        <v>0</v>
      </c>
      <c r="F16" s="27">
        <f>C16+октябрь!F16</f>
        <v>0</v>
      </c>
      <c r="G16" s="27">
        <f>D16+октябрь!G16</f>
        <v>0</v>
      </c>
      <c r="H16" s="27">
        <f t="shared" si="2"/>
        <v>0</v>
      </c>
      <c r="I16" s="13"/>
      <c r="J16" s="12"/>
    </row>
    <row r="17" spans="1:10" s="7" customFormat="1" ht="66">
      <c r="A17" s="23" t="s">
        <v>101</v>
      </c>
      <c r="B17" s="14" t="s">
        <v>110</v>
      </c>
      <c r="C17" s="27">
        <f>'1 илова'!P17</f>
        <v>36700</v>
      </c>
      <c r="D17" s="10"/>
      <c r="E17" s="27">
        <f t="shared" si="1"/>
        <v>-36700</v>
      </c>
      <c r="F17" s="27">
        <f>C17+октябрь!F17</f>
        <v>385700</v>
      </c>
      <c r="G17" s="27">
        <f>D17+октябрь!G17</f>
        <v>219496</v>
      </c>
      <c r="H17" s="27">
        <f t="shared" si="2"/>
        <v>-166204</v>
      </c>
      <c r="I17" s="13"/>
      <c r="J17" s="12"/>
    </row>
    <row r="18" spans="1:10" s="7" customFormat="1" ht="16.5" customHeight="1">
      <c r="A18" s="23" t="s">
        <v>102</v>
      </c>
      <c r="B18" s="9" t="s">
        <v>18</v>
      </c>
      <c r="C18" s="27">
        <f>'1 илова'!P18</f>
        <v>47000</v>
      </c>
      <c r="D18" s="10"/>
      <c r="E18" s="27">
        <f t="shared" si="1"/>
        <v>-47000</v>
      </c>
      <c r="F18" s="27">
        <f>C18+октябрь!F18</f>
        <v>433000</v>
      </c>
      <c r="G18" s="27">
        <f>D18+октябрь!G18</f>
        <v>245839</v>
      </c>
      <c r="H18" s="27">
        <f t="shared" si="2"/>
        <v>-187161</v>
      </c>
      <c r="I18" s="13"/>
      <c r="J18" s="12"/>
    </row>
    <row r="19" spans="1:10" s="7" customFormat="1" ht="33">
      <c r="A19" s="23" t="s">
        <v>103</v>
      </c>
      <c r="B19" s="15" t="s">
        <v>19</v>
      </c>
      <c r="C19" s="27">
        <f>'1 илова'!P19</f>
        <v>0</v>
      </c>
      <c r="D19" s="10"/>
      <c r="E19" s="27">
        <f t="shared" si="1"/>
        <v>0</v>
      </c>
      <c r="F19" s="27">
        <f>C19+октябрь!F19</f>
        <v>0</v>
      </c>
      <c r="G19" s="27">
        <f>D19+октябрь!G19</f>
        <v>239384</v>
      </c>
      <c r="H19" s="27">
        <f t="shared" si="2"/>
        <v>239384</v>
      </c>
      <c r="I19" s="13"/>
      <c r="J19" s="12"/>
    </row>
    <row r="20" spans="1:10" s="7" customFormat="1" ht="17.25" customHeight="1">
      <c r="A20" s="23" t="s">
        <v>104</v>
      </c>
      <c r="B20" s="15" t="s">
        <v>62</v>
      </c>
      <c r="C20" s="27">
        <f>'1 илова'!P20</f>
        <v>0</v>
      </c>
      <c r="D20" s="10"/>
      <c r="E20" s="27">
        <f t="shared" si="1"/>
        <v>0</v>
      </c>
      <c r="F20" s="27">
        <f>C20+октябрь!F20</f>
        <v>0</v>
      </c>
      <c r="G20" s="27">
        <f>D20+октябрь!G20</f>
        <v>0</v>
      </c>
      <c r="H20" s="27">
        <f t="shared" si="2"/>
        <v>0</v>
      </c>
      <c r="I20" s="13"/>
      <c r="J20" s="12"/>
    </row>
    <row r="21" spans="1:10" s="7" customFormat="1">
      <c r="A21" s="23" t="s">
        <v>67</v>
      </c>
      <c r="B21" s="9" t="s">
        <v>52</v>
      </c>
      <c r="C21" s="27">
        <f>'1 илова'!P21</f>
        <v>0</v>
      </c>
      <c r="D21" s="10"/>
      <c r="E21" s="27">
        <f t="shared" si="1"/>
        <v>0</v>
      </c>
      <c r="F21" s="27">
        <f>C21+октябрь!F21</f>
        <v>0</v>
      </c>
      <c r="G21" s="27">
        <f>D21+октябрь!G21</f>
        <v>0</v>
      </c>
      <c r="H21" s="27">
        <f t="shared" si="2"/>
        <v>0</v>
      </c>
      <c r="I21" s="13"/>
      <c r="J21" s="12"/>
    </row>
    <row r="22" spans="1:10" s="7" customFormat="1">
      <c r="A22" s="23" t="s">
        <v>68</v>
      </c>
      <c r="B22" s="9" t="s">
        <v>56</v>
      </c>
      <c r="C22" s="27">
        <f>'1 илова'!P22</f>
        <v>0</v>
      </c>
      <c r="D22" s="10"/>
      <c r="E22" s="27">
        <f t="shared" si="1"/>
        <v>0</v>
      </c>
      <c r="F22" s="27">
        <f>C22+октябрь!F22</f>
        <v>0</v>
      </c>
      <c r="G22" s="27">
        <f>D22+октябрь!G22</f>
        <v>131506.79999999999</v>
      </c>
      <c r="H22" s="27">
        <f t="shared" si="2"/>
        <v>131506.79999999999</v>
      </c>
      <c r="I22" s="13"/>
      <c r="J22" s="12"/>
    </row>
    <row r="23" spans="1:10" s="7" customFormat="1">
      <c r="A23" s="23" t="s">
        <v>69</v>
      </c>
      <c r="B23" s="9" t="s">
        <v>53</v>
      </c>
      <c r="C23" s="27">
        <f>'1 илова'!P23</f>
        <v>0</v>
      </c>
      <c r="D23" s="10"/>
      <c r="E23" s="27">
        <f t="shared" si="1"/>
        <v>0</v>
      </c>
      <c r="F23" s="27">
        <f>C23+октябрь!F23</f>
        <v>0</v>
      </c>
      <c r="G23" s="27">
        <f>D23+октябрь!G23</f>
        <v>0</v>
      </c>
      <c r="H23" s="27">
        <f t="shared" si="2"/>
        <v>0</v>
      </c>
      <c r="I23" s="13"/>
      <c r="J23" s="12"/>
    </row>
    <row r="24" spans="1:10" s="7" customFormat="1">
      <c r="A24" s="23" t="s">
        <v>70</v>
      </c>
      <c r="B24" s="9" t="s">
        <v>54</v>
      </c>
      <c r="C24" s="27">
        <f>'1 илова'!P24</f>
        <v>0</v>
      </c>
      <c r="D24" s="10"/>
      <c r="E24" s="27">
        <f t="shared" si="1"/>
        <v>0</v>
      </c>
      <c r="F24" s="27">
        <f>C24+октябрь!F24</f>
        <v>0</v>
      </c>
      <c r="G24" s="27">
        <f>D24+октябрь!G24</f>
        <v>0</v>
      </c>
      <c r="H24" s="27">
        <f t="shared" si="2"/>
        <v>0</v>
      </c>
      <c r="I24" s="13"/>
      <c r="J24" s="12"/>
    </row>
    <row r="25" spans="1:10" s="7" customFormat="1" ht="14.25" customHeight="1">
      <c r="A25" s="23" t="s">
        <v>105</v>
      </c>
      <c r="B25" s="9" t="s">
        <v>106</v>
      </c>
      <c r="C25" s="27">
        <f>'1 илова'!P25</f>
        <v>0</v>
      </c>
      <c r="D25" s="10"/>
      <c r="E25" s="27">
        <f t="shared" si="1"/>
        <v>0</v>
      </c>
      <c r="F25" s="27">
        <f>C25+октябрь!F25</f>
        <v>0</v>
      </c>
      <c r="G25" s="27">
        <f>D25+октябрь!G25</f>
        <v>0</v>
      </c>
      <c r="H25" s="27">
        <f t="shared" si="2"/>
        <v>0</v>
      </c>
      <c r="I25" s="13"/>
      <c r="J25" s="12"/>
    </row>
    <row r="26" spans="1:10" s="7" customFormat="1">
      <c r="A26" s="23" t="s">
        <v>71</v>
      </c>
      <c r="B26" s="9" t="s">
        <v>20</v>
      </c>
      <c r="C26" s="27">
        <f>'1 илова'!P26</f>
        <v>0</v>
      </c>
      <c r="D26" s="10"/>
      <c r="E26" s="27">
        <f t="shared" si="1"/>
        <v>0</v>
      </c>
      <c r="F26" s="27">
        <f>C26+октябрь!F26</f>
        <v>0</v>
      </c>
      <c r="G26" s="27">
        <f>D26+октябрь!G26</f>
        <v>13469.6</v>
      </c>
      <c r="H26" s="27">
        <f t="shared" si="2"/>
        <v>13469.6</v>
      </c>
      <c r="I26" s="13"/>
      <c r="J26" s="12"/>
    </row>
    <row r="27" spans="1:10" s="7" customFormat="1">
      <c r="A27" s="38"/>
      <c r="B27" s="9"/>
      <c r="C27" s="10"/>
      <c r="D27" s="10"/>
      <c r="E27" s="10"/>
      <c r="F27" s="10"/>
      <c r="G27" s="10"/>
      <c r="H27" s="10"/>
      <c r="I27" s="13"/>
      <c r="J27" s="12"/>
    </row>
    <row r="28" spans="1:10" s="7" customFormat="1">
      <c r="A28" s="38">
        <v>2</v>
      </c>
      <c r="B28" s="34" t="s">
        <v>72</v>
      </c>
      <c r="C28" s="26">
        <f>C29+C30+C31+C32+C33+C34</f>
        <v>452949.47826086951</v>
      </c>
      <c r="D28" s="26">
        <f t="shared" ref="D28:H28" si="4">D29+D30+D31+D32+D33+D34</f>
        <v>0</v>
      </c>
      <c r="E28" s="26">
        <f t="shared" si="4"/>
        <v>-452949.47826086951</v>
      </c>
      <c r="F28" s="26">
        <f t="shared" si="4"/>
        <v>4551739.5652173916</v>
      </c>
      <c r="G28" s="26">
        <f t="shared" si="4"/>
        <v>2520089.2521739127</v>
      </c>
      <c r="H28" s="26">
        <f t="shared" si="4"/>
        <v>-2031650.3130434779</v>
      </c>
      <c r="I28" s="13"/>
      <c r="J28" s="12"/>
    </row>
    <row r="29" spans="1:10" s="7" customFormat="1">
      <c r="A29" s="38" t="s">
        <v>73</v>
      </c>
      <c r="B29" s="34" t="s">
        <v>141</v>
      </c>
      <c r="C29" s="27">
        <f>((C8-C22-C23-C26)/115*15)</f>
        <v>182504.34782608695</v>
      </c>
      <c r="D29" s="27">
        <f t="shared" ref="D29" si="5">((D8-D22-D23-D26)/115*15)</f>
        <v>0</v>
      </c>
      <c r="E29" s="27">
        <f>D29-C29</f>
        <v>-182504.34782608695</v>
      </c>
      <c r="F29" s="27">
        <f>((F8-F22-F23-F26)/115*15)</f>
        <v>1884586.956521739</v>
      </c>
      <c r="G29" s="27">
        <f t="shared" ref="G29" si="6">((G8-G22-G23-G26)/115*15)</f>
        <v>997401.09130434797</v>
      </c>
      <c r="H29" s="27">
        <f>G29-F29</f>
        <v>-887185.86521739105</v>
      </c>
      <c r="I29" s="13"/>
      <c r="J29" s="12"/>
    </row>
    <row r="30" spans="1:10" s="7" customFormat="1">
      <c r="A30" s="38" t="s">
        <v>74</v>
      </c>
      <c r="B30" s="34" t="s">
        <v>43</v>
      </c>
      <c r="C30" s="27">
        <f>C39</f>
        <v>39924</v>
      </c>
      <c r="D30" s="27">
        <f>D39</f>
        <v>0</v>
      </c>
      <c r="E30" s="27">
        <f t="shared" ref="E30:E34" si="7">D30-C30</f>
        <v>-39924</v>
      </c>
      <c r="F30" s="27">
        <f>C30+октябрь!F30</f>
        <v>439164</v>
      </c>
      <c r="G30" s="27">
        <f>D30+октябрь!G30</f>
        <v>237143.2</v>
      </c>
      <c r="H30" s="27">
        <f t="shared" ref="H30:H34" si="8">G30-F30</f>
        <v>-202020.8</v>
      </c>
      <c r="I30" s="13"/>
      <c r="J30" s="12"/>
    </row>
    <row r="31" spans="1:10" s="7" customFormat="1">
      <c r="A31" s="38" t="s">
        <v>75</v>
      </c>
      <c r="B31" s="34" t="s">
        <v>46</v>
      </c>
      <c r="C31" s="27">
        <f>C40</f>
        <v>59770</v>
      </c>
      <c r="D31" s="27">
        <f>D40</f>
        <v>0</v>
      </c>
      <c r="E31" s="27">
        <f t="shared" si="7"/>
        <v>-59770</v>
      </c>
      <c r="F31" s="27">
        <f>C31+октябрь!F31</f>
        <v>667635</v>
      </c>
      <c r="G31" s="27">
        <f>D31+октябрь!G31</f>
        <v>368777.80000000005</v>
      </c>
      <c r="H31" s="27">
        <f t="shared" si="8"/>
        <v>-298857.19999999995</v>
      </c>
      <c r="I31" s="13"/>
      <c r="J31" s="12"/>
    </row>
    <row r="32" spans="1:10" s="7" customFormat="1">
      <c r="A32" s="38" t="s">
        <v>76</v>
      </c>
      <c r="B32" s="34" t="s">
        <v>44</v>
      </c>
      <c r="C32" s="27">
        <f t="shared" ref="C32:D33" si="9">C41</f>
        <v>92596</v>
      </c>
      <c r="D32" s="27">
        <f t="shared" si="9"/>
        <v>0</v>
      </c>
      <c r="E32" s="27">
        <f t="shared" si="7"/>
        <v>-92596</v>
      </c>
      <c r="F32" s="27">
        <f>C32+октябрь!F32</f>
        <v>1018556</v>
      </c>
      <c r="G32" s="27">
        <f>D32+октябрь!G32</f>
        <v>555578.5</v>
      </c>
      <c r="H32" s="27">
        <f t="shared" si="8"/>
        <v>-462977.5</v>
      </c>
      <c r="I32" s="13"/>
      <c r="J32" s="12"/>
    </row>
    <row r="33" spans="1:10" s="7" customFormat="1" ht="32.25" customHeight="1">
      <c r="A33" s="38" t="s">
        <v>77</v>
      </c>
      <c r="B33" s="35" t="s">
        <v>45</v>
      </c>
      <c r="C33" s="27">
        <f t="shared" si="9"/>
        <v>2600</v>
      </c>
      <c r="D33" s="27">
        <f t="shared" si="9"/>
        <v>0</v>
      </c>
      <c r="E33" s="27">
        <f t="shared" si="7"/>
        <v>-2600</v>
      </c>
      <c r="F33" s="27">
        <f>C33+октябрь!F33</f>
        <v>28600</v>
      </c>
      <c r="G33" s="27">
        <f>D33+октябрь!G33</f>
        <v>15598.8</v>
      </c>
      <c r="H33" s="27">
        <f t="shared" si="8"/>
        <v>-13001.2</v>
      </c>
      <c r="I33" s="13"/>
      <c r="J33" s="12"/>
    </row>
    <row r="34" spans="1:10" s="7" customFormat="1">
      <c r="A34" s="38" t="s">
        <v>78</v>
      </c>
      <c r="B34" s="34" t="s">
        <v>36</v>
      </c>
      <c r="C34" s="27">
        <f>C58</f>
        <v>75555.130434782623</v>
      </c>
      <c r="D34" s="27">
        <f>D58</f>
        <v>0</v>
      </c>
      <c r="E34" s="27">
        <f t="shared" si="7"/>
        <v>-75555.130434782623</v>
      </c>
      <c r="F34" s="27">
        <f>C34+октябрь!F34</f>
        <v>513197.60869565222</v>
      </c>
      <c r="G34" s="27">
        <f>D34+октябрь!G34</f>
        <v>345589.86086956516</v>
      </c>
      <c r="H34" s="27">
        <f t="shared" si="8"/>
        <v>-167607.74782608706</v>
      </c>
      <c r="I34" s="13"/>
      <c r="J34" s="12"/>
    </row>
    <row r="35" spans="1:10" s="7" customFormat="1">
      <c r="A35" s="38">
        <v>3</v>
      </c>
      <c r="B35" s="34" t="s">
        <v>42</v>
      </c>
      <c r="C35" s="26">
        <f>C8-C29</f>
        <v>1216695.6521739131</v>
      </c>
      <c r="D35" s="26">
        <f t="shared" ref="D35:H35" si="10">D8-D29</f>
        <v>0</v>
      </c>
      <c r="E35" s="26">
        <f t="shared" si="10"/>
        <v>-1216695.6521739131</v>
      </c>
      <c r="F35" s="26">
        <f t="shared" si="10"/>
        <v>12563913.043478262</v>
      </c>
      <c r="G35" s="26">
        <f t="shared" si="10"/>
        <v>6794317.0086956518</v>
      </c>
      <c r="H35" s="26">
        <f t="shared" si="10"/>
        <v>-5769596.034782609</v>
      </c>
      <c r="I35" s="13"/>
      <c r="J35" s="12"/>
    </row>
    <row r="36" spans="1:10" s="7" customFormat="1">
      <c r="A36" s="38"/>
      <c r="B36" s="38"/>
      <c r="C36" s="16"/>
      <c r="D36" s="16"/>
      <c r="E36" s="16"/>
      <c r="F36" s="16"/>
      <c r="G36" s="16"/>
      <c r="H36" s="16"/>
      <c r="I36" s="12"/>
      <c r="J36" s="12"/>
    </row>
    <row r="37" spans="1:10" s="7" customFormat="1">
      <c r="A37" s="17">
        <v>4</v>
      </c>
      <c r="B37" s="15" t="s">
        <v>49</v>
      </c>
      <c r="C37" s="29">
        <f>C38+C39+C40+C41+C42+C43+C44+C45+C46+C47+C48+C49+C50+C51+C52+C53+C54+C55</f>
        <v>838920</v>
      </c>
      <c r="D37" s="29">
        <f t="shared" ref="D37:H37" si="11">D38+D39+D40+D41+D42+D43+D44+D45+D46+D47+D48+D49+D50+D51+D52+D53+D54+D55</f>
        <v>0</v>
      </c>
      <c r="E37" s="29">
        <f t="shared" si="11"/>
        <v>-838920</v>
      </c>
      <c r="F37" s="29">
        <f t="shared" si="11"/>
        <v>9997925</v>
      </c>
      <c r="G37" s="29">
        <f t="shared" si="11"/>
        <v>5066368.1000000006</v>
      </c>
      <c r="H37" s="29">
        <f t="shared" si="11"/>
        <v>-4931556.8999999994</v>
      </c>
    </row>
    <row r="38" spans="1:10" s="7" customFormat="1">
      <c r="A38" s="17" t="s">
        <v>80</v>
      </c>
      <c r="B38" s="15" t="s">
        <v>79</v>
      </c>
      <c r="C38" s="27">
        <f>'1 илова'!P38</f>
        <v>332700</v>
      </c>
      <c r="D38" s="24"/>
      <c r="E38" s="27">
        <f t="shared" ref="E38:E55" si="12">D38-C38</f>
        <v>-332700</v>
      </c>
      <c r="F38" s="27">
        <f>C38+октябрь!F38</f>
        <v>3659700</v>
      </c>
      <c r="G38" s="27">
        <f>D38+октябрь!G38</f>
        <v>1982894.9000000001</v>
      </c>
      <c r="H38" s="27">
        <f t="shared" ref="H38:H55" si="13">G38-F38</f>
        <v>-1676805.0999999999</v>
      </c>
    </row>
    <row r="39" spans="1:10" s="7" customFormat="1">
      <c r="A39" s="17" t="s">
        <v>81</v>
      </c>
      <c r="B39" s="15" t="s">
        <v>43</v>
      </c>
      <c r="C39" s="30">
        <f>(C38)*12%</f>
        <v>39924</v>
      </c>
      <c r="D39" s="24"/>
      <c r="E39" s="27">
        <f t="shared" si="12"/>
        <v>-39924</v>
      </c>
      <c r="F39" s="27">
        <f>C39+октябрь!F39</f>
        <v>439164</v>
      </c>
      <c r="G39" s="27">
        <f>D39+октябрь!G39</f>
        <v>237143.2</v>
      </c>
      <c r="H39" s="27">
        <f t="shared" si="13"/>
        <v>-202020.8</v>
      </c>
    </row>
    <row r="40" spans="1:10" s="7" customFormat="1">
      <c r="A40" s="17" t="s">
        <v>82</v>
      </c>
      <c r="B40" s="15" t="s">
        <v>46</v>
      </c>
      <c r="C40" s="27">
        <f>'1 илова'!P40</f>
        <v>59770</v>
      </c>
      <c r="D40" s="24"/>
      <c r="E40" s="27">
        <f t="shared" si="12"/>
        <v>-59770</v>
      </c>
      <c r="F40" s="27">
        <f>C40+октябрь!F40</f>
        <v>667635</v>
      </c>
      <c r="G40" s="27">
        <f>D40+октябрь!G40</f>
        <v>368777.80000000005</v>
      </c>
      <c r="H40" s="27">
        <f t="shared" si="13"/>
        <v>-298857.19999999995</v>
      </c>
    </row>
    <row r="41" spans="1:10" s="7" customFormat="1">
      <c r="A41" s="17" t="s">
        <v>83</v>
      </c>
      <c r="B41" s="15" t="s">
        <v>44</v>
      </c>
      <c r="C41" s="27">
        <f>'1 илова'!P41</f>
        <v>92596</v>
      </c>
      <c r="D41" s="24"/>
      <c r="E41" s="27">
        <f t="shared" si="12"/>
        <v>-92596</v>
      </c>
      <c r="F41" s="27">
        <f>C41+октябрь!F41</f>
        <v>1018556</v>
      </c>
      <c r="G41" s="27">
        <f>D41+октябрь!G41</f>
        <v>555578.5</v>
      </c>
      <c r="H41" s="27">
        <f>G41-F41</f>
        <v>-462977.5</v>
      </c>
    </row>
    <row r="42" spans="1:10" s="7" customFormat="1" ht="33">
      <c r="A42" s="17" t="s">
        <v>84</v>
      </c>
      <c r="B42" s="15" t="s">
        <v>45</v>
      </c>
      <c r="C42" s="27">
        <f>'1 илова'!P42</f>
        <v>2600</v>
      </c>
      <c r="D42" s="24"/>
      <c r="E42" s="27">
        <f t="shared" si="12"/>
        <v>-2600</v>
      </c>
      <c r="F42" s="27">
        <f>C42+октябрь!F42</f>
        <v>28600</v>
      </c>
      <c r="G42" s="27">
        <f>D42+октябрь!G42</f>
        <v>15598.8</v>
      </c>
      <c r="H42" s="27">
        <f t="shared" si="13"/>
        <v>-13001.2</v>
      </c>
    </row>
    <row r="43" spans="1:10" s="7" customFormat="1">
      <c r="A43" s="17" t="s">
        <v>85</v>
      </c>
      <c r="B43" s="15" t="s">
        <v>21</v>
      </c>
      <c r="C43" s="27">
        <f>'1 илова'!P43</f>
        <v>16000</v>
      </c>
      <c r="D43" s="24"/>
      <c r="E43" s="27">
        <f t="shared" si="12"/>
        <v>-16000</v>
      </c>
      <c r="F43" s="27">
        <f>C43+октябрь!F43</f>
        <v>172000</v>
      </c>
      <c r="G43" s="27">
        <f>D43+октябрь!G43</f>
        <v>78463.599999999991</v>
      </c>
      <c r="H43" s="27">
        <f t="shared" si="13"/>
        <v>-93536.400000000009</v>
      </c>
    </row>
    <row r="44" spans="1:10" s="7" customFormat="1">
      <c r="A44" s="17" t="s">
        <v>86</v>
      </c>
      <c r="B44" s="15" t="s">
        <v>22</v>
      </c>
      <c r="C44" s="27">
        <f>'1 илова'!P44</f>
        <v>50000</v>
      </c>
      <c r="D44" s="24"/>
      <c r="E44" s="27">
        <f t="shared" si="12"/>
        <v>-50000</v>
      </c>
      <c r="F44" s="27">
        <f>C44+октябрь!F44</f>
        <v>450000</v>
      </c>
      <c r="G44" s="27">
        <f>D44+октябрь!G44</f>
        <v>188394</v>
      </c>
      <c r="H44" s="27">
        <f t="shared" si="13"/>
        <v>-261606</v>
      </c>
    </row>
    <row r="45" spans="1:10" s="7" customFormat="1">
      <c r="A45" s="17" t="s">
        <v>87</v>
      </c>
      <c r="B45" s="15" t="s">
        <v>108</v>
      </c>
      <c r="C45" s="27">
        <f>'1 илова'!P45</f>
        <v>2500</v>
      </c>
      <c r="D45" s="24"/>
      <c r="E45" s="27">
        <f t="shared" si="12"/>
        <v>-2500</v>
      </c>
      <c r="F45" s="27">
        <f>C45+октябрь!F45</f>
        <v>10100</v>
      </c>
      <c r="G45" s="27">
        <f>D45+октябрь!G45</f>
        <v>3670.2</v>
      </c>
      <c r="H45" s="27">
        <f t="shared" si="13"/>
        <v>-6429.8</v>
      </c>
    </row>
    <row r="46" spans="1:10" s="7" customFormat="1">
      <c r="A46" s="17" t="s">
        <v>88</v>
      </c>
      <c r="B46" s="15" t="s">
        <v>23</v>
      </c>
      <c r="C46" s="27">
        <f>'1 илова'!P46</f>
        <v>2630</v>
      </c>
      <c r="D46" s="24"/>
      <c r="E46" s="27">
        <f t="shared" si="12"/>
        <v>-2630</v>
      </c>
      <c r="F46" s="27">
        <f>C46+октябрь!F46</f>
        <v>28930</v>
      </c>
      <c r="G46" s="27">
        <f>D46+октябрь!G46</f>
        <v>15815.9</v>
      </c>
      <c r="H46" s="27">
        <f t="shared" si="13"/>
        <v>-13114.1</v>
      </c>
    </row>
    <row r="47" spans="1:10" s="7" customFormat="1">
      <c r="A47" s="17" t="s">
        <v>89</v>
      </c>
      <c r="B47" s="15" t="s">
        <v>24</v>
      </c>
      <c r="C47" s="27">
        <f>'1 илова'!P47</f>
        <v>27200</v>
      </c>
      <c r="D47" s="24"/>
      <c r="E47" s="27">
        <f t="shared" si="12"/>
        <v>-27200</v>
      </c>
      <c r="F47" s="27">
        <f>C47+октябрь!F47</f>
        <v>312200</v>
      </c>
      <c r="G47" s="27">
        <f>D47+октябрь!G47</f>
        <v>224784</v>
      </c>
      <c r="H47" s="27">
        <f t="shared" si="13"/>
        <v>-87416</v>
      </c>
    </row>
    <row r="48" spans="1:10" s="7" customFormat="1" ht="19.5" customHeight="1">
      <c r="A48" s="17" t="s">
        <v>90</v>
      </c>
      <c r="B48" s="15" t="s">
        <v>25</v>
      </c>
      <c r="C48" s="27">
        <f>'1 илова'!P48</f>
        <v>2500</v>
      </c>
      <c r="D48" s="24"/>
      <c r="E48" s="27">
        <f t="shared" si="12"/>
        <v>-2500</v>
      </c>
      <c r="F48" s="27">
        <f>C48+октябрь!F48</f>
        <v>27500</v>
      </c>
      <c r="G48" s="27">
        <f>D48+октябрь!G48</f>
        <v>13950</v>
      </c>
      <c r="H48" s="27">
        <f t="shared" si="13"/>
        <v>-13550</v>
      </c>
    </row>
    <row r="49" spans="1:8" s="7" customFormat="1">
      <c r="A49" s="17" t="s">
        <v>91</v>
      </c>
      <c r="B49" s="15" t="s">
        <v>26</v>
      </c>
      <c r="C49" s="27">
        <f>'1 илова'!P49</f>
        <v>0</v>
      </c>
      <c r="D49" s="24"/>
      <c r="E49" s="27">
        <f t="shared" si="12"/>
        <v>0</v>
      </c>
      <c r="F49" s="27">
        <f>C49+октябрь!F49</f>
        <v>0</v>
      </c>
      <c r="G49" s="27">
        <f>D49+октябрь!G49</f>
        <v>0</v>
      </c>
      <c r="H49" s="27">
        <f t="shared" si="13"/>
        <v>0</v>
      </c>
    </row>
    <row r="50" spans="1:8" s="7" customFormat="1">
      <c r="A50" s="17" t="s">
        <v>92</v>
      </c>
      <c r="B50" s="15" t="s">
        <v>27</v>
      </c>
      <c r="C50" s="27">
        <f>'1 илова'!P50</f>
        <v>700</v>
      </c>
      <c r="D50" s="24"/>
      <c r="E50" s="27">
        <f t="shared" si="12"/>
        <v>-700</v>
      </c>
      <c r="F50" s="27">
        <f>C50+октябрь!F50</f>
        <v>7700</v>
      </c>
      <c r="G50" s="27">
        <f>D50+октябрь!G50</f>
        <v>4480.7</v>
      </c>
      <c r="H50" s="27">
        <f t="shared" si="13"/>
        <v>-3219.3</v>
      </c>
    </row>
    <row r="51" spans="1:8" s="7" customFormat="1">
      <c r="A51" s="17" t="s">
        <v>93</v>
      </c>
      <c r="B51" s="15" t="s">
        <v>35</v>
      </c>
      <c r="C51" s="27">
        <f>'1 илова'!P51</f>
        <v>75400</v>
      </c>
      <c r="D51" s="24"/>
      <c r="E51" s="27">
        <f t="shared" si="12"/>
        <v>-75400</v>
      </c>
      <c r="F51" s="27">
        <f>C51+октябрь!F51</f>
        <v>793140</v>
      </c>
      <c r="G51" s="27">
        <f>D51+октябрь!G51</f>
        <v>390938</v>
      </c>
      <c r="H51" s="27">
        <f t="shared" si="13"/>
        <v>-402202</v>
      </c>
    </row>
    <row r="52" spans="1:8" s="7" customFormat="1">
      <c r="A52" s="17" t="s">
        <v>94</v>
      </c>
      <c r="B52" s="15" t="s">
        <v>28</v>
      </c>
      <c r="C52" s="27">
        <f>'1 илова'!P52</f>
        <v>0</v>
      </c>
      <c r="D52" s="24"/>
      <c r="E52" s="27">
        <f t="shared" si="12"/>
        <v>0</v>
      </c>
      <c r="F52" s="27">
        <f>C52+октябрь!F52</f>
        <v>855000</v>
      </c>
      <c r="G52" s="27">
        <f>D52+октябрь!G52</f>
        <v>126746</v>
      </c>
      <c r="H52" s="27">
        <f t="shared" si="13"/>
        <v>-728254</v>
      </c>
    </row>
    <row r="53" spans="1:8" s="7" customFormat="1">
      <c r="A53" s="17" t="s">
        <v>95</v>
      </c>
      <c r="B53" s="15" t="s">
        <v>29</v>
      </c>
      <c r="C53" s="27">
        <f>'1 илова'!P53</f>
        <v>118000</v>
      </c>
      <c r="D53" s="24"/>
      <c r="E53" s="27">
        <f t="shared" si="12"/>
        <v>-118000</v>
      </c>
      <c r="F53" s="27">
        <f>C53+октябрь!F53</f>
        <v>1298000</v>
      </c>
      <c r="G53" s="27">
        <f>D53+октябрь!G53</f>
        <v>702074.2</v>
      </c>
      <c r="H53" s="27">
        <f t="shared" si="13"/>
        <v>-595925.80000000005</v>
      </c>
    </row>
    <row r="54" spans="1:8" s="7" customFormat="1">
      <c r="A54" s="17" t="s">
        <v>96</v>
      </c>
      <c r="B54" s="15" t="s">
        <v>30</v>
      </c>
      <c r="C54" s="27">
        <f>'1 илова'!P54</f>
        <v>1400</v>
      </c>
      <c r="D54" s="24"/>
      <c r="E54" s="27">
        <f t="shared" si="12"/>
        <v>-1400</v>
      </c>
      <c r="F54" s="27">
        <f>C54+октябрь!F54</f>
        <v>15400</v>
      </c>
      <c r="G54" s="27">
        <f>D54+октябрь!G54</f>
        <v>11606</v>
      </c>
      <c r="H54" s="27">
        <f t="shared" si="13"/>
        <v>-3794</v>
      </c>
    </row>
    <row r="55" spans="1:8" s="7" customFormat="1">
      <c r="A55" s="17" t="s">
        <v>109</v>
      </c>
      <c r="B55" s="15" t="s">
        <v>31</v>
      </c>
      <c r="C55" s="27">
        <f>'1 илова'!P55</f>
        <v>15000</v>
      </c>
      <c r="D55" s="24"/>
      <c r="E55" s="27">
        <f t="shared" si="12"/>
        <v>-15000</v>
      </c>
      <c r="F55" s="27">
        <f>C55+октябрь!F55</f>
        <v>214300</v>
      </c>
      <c r="G55" s="27">
        <f>D55+октябрь!G55</f>
        <v>145452.29999999999</v>
      </c>
      <c r="H55" s="27">
        <f t="shared" si="13"/>
        <v>-68847.700000000012</v>
      </c>
    </row>
    <row r="56" spans="1:8" s="7" customFormat="1" ht="17.25" customHeight="1">
      <c r="A56" s="17"/>
      <c r="B56" s="32" t="s">
        <v>32</v>
      </c>
      <c r="C56" s="29">
        <f>SUM(C38:C55)</f>
        <v>838920</v>
      </c>
      <c r="D56" s="29">
        <f t="shared" ref="D56:H56" si="14">SUM(D38:D55)</f>
        <v>0</v>
      </c>
      <c r="E56" s="29">
        <f t="shared" si="14"/>
        <v>-838920</v>
      </c>
      <c r="F56" s="29">
        <f t="shared" si="14"/>
        <v>9997925</v>
      </c>
      <c r="G56" s="29">
        <f t="shared" si="14"/>
        <v>5066368.1000000006</v>
      </c>
      <c r="H56" s="29">
        <f t="shared" si="14"/>
        <v>-4931556.8999999994</v>
      </c>
    </row>
    <row r="57" spans="1:8" s="7" customFormat="1" ht="33">
      <c r="A57" s="17">
        <v>5</v>
      </c>
      <c r="B57" s="32" t="s">
        <v>48</v>
      </c>
      <c r="C57" s="29">
        <f>C35-C37-C25</f>
        <v>377775.65217391308</v>
      </c>
      <c r="D57" s="29">
        <f t="shared" ref="D57:H57" si="15">D35-D37-D25</f>
        <v>0</v>
      </c>
      <c r="E57" s="29">
        <f t="shared" si="15"/>
        <v>-377775.65217391308</v>
      </c>
      <c r="F57" s="29">
        <f t="shared" si="15"/>
        <v>2565988.0434782617</v>
      </c>
      <c r="G57" s="29">
        <f>G35-G37-G25</f>
        <v>1727948.9086956512</v>
      </c>
      <c r="H57" s="29">
        <f t="shared" si="15"/>
        <v>-838039.13478260953</v>
      </c>
    </row>
    <row r="58" spans="1:8" s="7" customFormat="1" ht="21" customHeight="1">
      <c r="A58" s="17">
        <v>6</v>
      </c>
      <c r="B58" s="33" t="s">
        <v>50</v>
      </c>
      <c r="C58" s="29">
        <f>C57*20%</f>
        <v>75555.130434782623</v>
      </c>
      <c r="D58" s="29">
        <f t="shared" ref="D58:H58" si="16">D57*20%</f>
        <v>0</v>
      </c>
      <c r="E58" s="29">
        <f t="shared" si="16"/>
        <v>-75555.130434782623</v>
      </c>
      <c r="F58" s="29">
        <f t="shared" si="16"/>
        <v>513197.60869565234</v>
      </c>
      <c r="G58" s="29">
        <f t="shared" si="16"/>
        <v>345589.78173913027</v>
      </c>
      <c r="H58" s="29">
        <f t="shared" si="16"/>
        <v>-167607.82695652192</v>
      </c>
    </row>
    <row r="59" spans="1:8" s="7" customFormat="1" ht="33">
      <c r="A59" s="17">
        <v>7</v>
      </c>
      <c r="B59" s="32" t="s">
        <v>47</v>
      </c>
      <c r="C59" s="29">
        <f t="shared" ref="C59:H59" si="17">C57-C58</f>
        <v>302220.52173913049</v>
      </c>
      <c r="D59" s="29">
        <f t="shared" si="17"/>
        <v>0</v>
      </c>
      <c r="E59" s="29">
        <f t="shared" si="17"/>
        <v>-302220.52173913049</v>
      </c>
      <c r="F59" s="29">
        <f t="shared" si="17"/>
        <v>2052790.4347826093</v>
      </c>
      <c r="G59" s="29">
        <f t="shared" si="17"/>
        <v>1382359.1269565211</v>
      </c>
      <c r="H59" s="29">
        <f t="shared" si="17"/>
        <v>-670431.30782608758</v>
      </c>
    </row>
    <row r="60" spans="1:8" s="7" customFormat="1">
      <c r="A60" s="17"/>
      <c r="B60" s="18" t="s">
        <v>51</v>
      </c>
      <c r="C60" s="31">
        <f t="shared" ref="C60:H60" si="18">C59/C8*100</f>
        <v>21.599522708628538</v>
      </c>
      <c r="D60" s="31" t="e">
        <f t="shared" si="18"/>
        <v>#DIV/0!</v>
      </c>
      <c r="E60" s="31">
        <f t="shared" si="18"/>
        <v>21.599522708628538</v>
      </c>
      <c r="F60" s="31">
        <f t="shared" si="18"/>
        <v>14.207637019639474</v>
      </c>
      <c r="G60" s="31">
        <f t="shared" si="18"/>
        <v>17.741390399590063</v>
      </c>
      <c r="H60" s="31">
        <f t="shared" si="18"/>
        <v>10.071402637152458</v>
      </c>
    </row>
    <row r="61" spans="1:8" s="7" customFormat="1">
      <c r="A61" s="19"/>
      <c r="B61" s="20"/>
      <c r="C61" s="21"/>
      <c r="D61" s="21"/>
      <c r="E61" s="21"/>
      <c r="F61" s="21"/>
      <c r="G61" s="21"/>
      <c r="H61" s="21"/>
    </row>
    <row r="62" spans="1:8" s="7" customFormat="1">
      <c r="A62" s="19"/>
      <c r="B62" s="22" t="s">
        <v>33</v>
      </c>
      <c r="C62" s="21"/>
      <c r="D62" s="21"/>
      <c r="E62" s="21"/>
      <c r="F62" s="21"/>
      <c r="G62" s="21"/>
      <c r="H62" s="21"/>
    </row>
    <row r="63" spans="1:8" s="7" customFormat="1">
      <c r="A63" s="19"/>
      <c r="B63" s="22"/>
      <c r="C63" s="21"/>
      <c r="D63" s="21"/>
      <c r="E63" s="21"/>
      <c r="F63" s="21"/>
      <c r="G63" s="21"/>
      <c r="H63" s="21"/>
    </row>
    <row r="64" spans="1:8" s="7" customFormat="1">
      <c r="A64" s="19"/>
      <c r="B64" s="22" t="s">
        <v>34</v>
      </c>
      <c r="C64" s="21"/>
      <c r="D64" s="21"/>
      <c r="E64" s="21"/>
      <c r="F64" s="21"/>
      <c r="G64" s="21"/>
      <c r="H64" s="21"/>
    </row>
    <row r="65" spans="1:8" s="7" customFormat="1">
      <c r="A65" s="19"/>
      <c r="C65" s="21"/>
      <c r="D65" s="21"/>
      <c r="E65" s="21"/>
      <c r="F65" s="21"/>
      <c r="G65" s="21"/>
      <c r="H65" s="21"/>
    </row>
    <row r="66" spans="1:8" s="7" customFormat="1">
      <c r="A66" s="19"/>
      <c r="B66" s="20" t="s">
        <v>107</v>
      </c>
      <c r="C66" s="21"/>
      <c r="D66" s="21"/>
      <c r="E66" s="21"/>
      <c r="F66" s="21"/>
      <c r="G66" s="21"/>
      <c r="H66" s="21"/>
    </row>
    <row r="67" spans="1:8" s="7" customFormat="1"/>
    <row r="68" spans="1:8" s="7" customFormat="1"/>
    <row r="69" spans="1:8" s="7" customFormat="1"/>
    <row r="70" spans="1:8" s="7" customFormat="1"/>
    <row r="71" spans="1:8" s="7" customFormat="1"/>
    <row r="72" spans="1:8" s="7" customFormat="1"/>
    <row r="73" spans="1:8" s="7" customFormat="1"/>
    <row r="74" spans="1:8" s="7" customFormat="1"/>
    <row r="75" spans="1:8" s="7" customFormat="1"/>
    <row r="76" spans="1:8" s="7" customFormat="1"/>
    <row r="77" spans="1:8" s="7" customFormat="1"/>
    <row r="78" spans="1:8" s="7" customFormat="1"/>
    <row r="79" spans="1:8" s="7" customFormat="1"/>
    <row r="80" spans="1:8" s="7" customFormat="1"/>
    <row r="81" s="7" customFormat="1"/>
    <row r="82" s="7" customFormat="1"/>
    <row r="83" s="7" customFormat="1"/>
    <row r="84" s="7" customFormat="1"/>
    <row r="85" s="7" customFormat="1"/>
    <row r="86" s="7" customFormat="1"/>
    <row r="87" s="7" customFormat="1"/>
    <row r="88" s="7" customFormat="1"/>
    <row r="89" s="7" customFormat="1"/>
    <row r="90" s="7" customFormat="1"/>
    <row r="91" s="7" customFormat="1"/>
    <row r="92" s="7" customFormat="1"/>
    <row r="93" s="7" customFormat="1"/>
    <row r="94" s="7" customFormat="1"/>
    <row r="95" s="7" customFormat="1"/>
    <row r="96" s="7" customFormat="1"/>
    <row r="97" s="7" customFormat="1"/>
    <row r="98" s="7" customFormat="1"/>
    <row r="99" s="7" customFormat="1"/>
    <row r="100" s="7" customFormat="1"/>
    <row r="101" s="7" customFormat="1"/>
    <row r="102" s="7" customFormat="1"/>
    <row r="103" s="7" customFormat="1"/>
    <row r="104" s="7" customFormat="1"/>
    <row r="105" s="7" customFormat="1"/>
    <row r="106" s="7" customFormat="1"/>
    <row r="107" s="7" customFormat="1"/>
    <row r="108" s="7" customFormat="1"/>
    <row r="109" s="7" customFormat="1"/>
    <row r="110" s="7" customFormat="1"/>
    <row r="111" s="7" customFormat="1"/>
    <row r="112" s="7" customFormat="1"/>
    <row r="113" s="7" customFormat="1"/>
    <row r="114" s="7" customFormat="1"/>
    <row r="115" s="7" customFormat="1"/>
    <row r="116" s="7" customFormat="1"/>
    <row r="117" s="7" customFormat="1"/>
    <row r="118" s="7" customFormat="1"/>
    <row r="119" s="7" customFormat="1"/>
  </sheetData>
  <protectedRanges>
    <protectedRange password="CE28" sqref="A2:H2 D9:D11 D13:D26 D38:D55 B62:H67" name="Диапазон1"/>
  </protectedRanges>
  <mergeCells count="11">
    <mergeCell ref="H6:H7"/>
    <mergeCell ref="A1:H1"/>
    <mergeCell ref="A2:H2"/>
    <mergeCell ref="A5:A7"/>
    <mergeCell ref="B5:B7"/>
    <mergeCell ref="C5:H5"/>
    <mergeCell ref="C6:C7"/>
    <mergeCell ref="D6:D7"/>
    <mergeCell ref="E6:E7"/>
    <mergeCell ref="F6:F7"/>
    <mergeCell ref="G6:G7"/>
  </mergeCells>
  <pageMargins left="0.51181102362204722" right="0.31496062992125984" top="0.35433070866141736" bottom="0.15748031496062992" header="0.31496062992125984" footer="0.31496062992125984"/>
  <pageSetup paperSize="9" scale="62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119"/>
  <sheetViews>
    <sheetView view="pageBreakPreview" zoomScaleSheetLayoutView="100" workbookViewId="0">
      <selection activeCell="J13" sqref="J13"/>
    </sheetView>
  </sheetViews>
  <sheetFormatPr defaultRowHeight="16.5"/>
  <cols>
    <col min="1" max="1" width="6.7109375" style="6" customWidth="1"/>
    <col min="2" max="2" width="45.42578125" style="3" customWidth="1"/>
    <col min="3" max="3" width="15.140625" style="3" customWidth="1"/>
    <col min="4" max="4" width="16.5703125" style="3" customWidth="1"/>
    <col min="5" max="5" width="15.85546875" style="3" customWidth="1"/>
    <col min="6" max="6" width="16.5703125" style="3" customWidth="1"/>
    <col min="7" max="7" width="18.28515625" style="3" customWidth="1"/>
    <col min="8" max="8" width="16.28515625" style="3" customWidth="1"/>
    <col min="9" max="16384" width="9.140625" style="3"/>
  </cols>
  <sheetData>
    <row r="1" spans="1:10">
      <c r="A1" s="68"/>
      <c r="B1" s="68"/>
      <c r="C1" s="68"/>
      <c r="D1" s="68"/>
      <c r="E1" s="68"/>
      <c r="F1" s="68"/>
      <c r="G1" s="68"/>
      <c r="H1" s="68"/>
    </row>
    <row r="2" spans="1:10" ht="44.25" customHeight="1">
      <c r="A2" s="73" t="s">
        <v>155</v>
      </c>
      <c r="B2" s="73"/>
      <c r="C2" s="73"/>
      <c r="D2" s="73"/>
      <c r="E2" s="73"/>
      <c r="F2" s="73"/>
      <c r="G2" s="73"/>
      <c r="H2" s="73"/>
    </row>
    <row r="3" spans="1:10">
      <c r="A3" s="37"/>
      <c r="B3" s="37"/>
      <c r="C3" s="37"/>
      <c r="D3" s="37"/>
      <c r="E3" s="37"/>
      <c r="F3" s="37"/>
      <c r="G3" s="37"/>
      <c r="H3" s="37"/>
    </row>
    <row r="4" spans="1:10">
      <c r="A4" s="4"/>
      <c r="B4" s="4"/>
      <c r="C4" s="4"/>
      <c r="D4" s="4"/>
      <c r="E4" s="4"/>
      <c r="F4" s="4"/>
      <c r="G4" s="2"/>
      <c r="H4" s="2" t="s">
        <v>1</v>
      </c>
    </row>
    <row r="5" spans="1:10" ht="15.75" customHeight="1">
      <c r="A5" s="69" t="s">
        <v>2</v>
      </c>
      <c r="B5" s="69" t="s">
        <v>3</v>
      </c>
      <c r="C5" s="69" t="s">
        <v>143</v>
      </c>
      <c r="D5" s="69"/>
      <c r="E5" s="69"/>
      <c r="F5" s="69"/>
      <c r="G5" s="69"/>
      <c r="H5" s="69"/>
    </row>
    <row r="6" spans="1:10" s="6" customFormat="1" ht="15.75" customHeight="1">
      <c r="A6" s="69"/>
      <c r="B6" s="69"/>
      <c r="C6" s="69" t="s">
        <v>139</v>
      </c>
      <c r="D6" s="69" t="s">
        <v>140</v>
      </c>
      <c r="E6" s="69" t="s">
        <v>116</v>
      </c>
      <c r="F6" s="69" t="s">
        <v>118</v>
      </c>
      <c r="G6" s="69" t="s">
        <v>117</v>
      </c>
      <c r="H6" s="69" t="s">
        <v>116</v>
      </c>
    </row>
    <row r="7" spans="1:10" s="7" customFormat="1" ht="15.75" customHeight="1">
      <c r="A7" s="69"/>
      <c r="B7" s="69"/>
      <c r="C7" s="69"/>
      <c r="D7" s="69"/>
      <c r="E7" s="69"/>
      <c r="F7" s="69"/>
      <c r="G7" s="69"/>
      <c r="H7" s="69"/>
    </row>
    <row r="8" spans="1:10" s="7" customFormat="1">
      <c r="A8" s="38">
        <v>1</v>
      </c>
      <c r="B8" s="9" t="s">
        <v>57</v>
      </c>
      <c r="C8" s="26">
        <f t="shared" ref="C8:H8" si="0">C9+C10+C11+C12+C21+C22+C23+C24+C26</f>
        <v>1401500</v>
      </c>
      <c r="D8" s="26">
        <f t="shared" si="0"/>
        <v>0</v>
      </c>
      <c r="E8" s="26">
        <f t="shared" si="0"/>
        <v>-1401500</v>
      </c>
      <c r="F8" s="26">
        <f t="shared" si="0"/>
        <v>15850000</v>
      </c>
      <c r="G8" s="26">
        <f t="shared" si="0"/>
        <v>7791718.0999999996</v>
      </c>
      <c r="H8" s="26">
        <f t="shared" si="0"/>
        <v>-8058281.9000000004</v>
      </c>
      <c r="I8" s="11"/>
      <c r="J8" s="12"/>
    </row>
    <row r="9" spans="1:10" s="7" customFormat="1">
      <c r="A9" s="23" t="s">
        <v>63</v>
      </c>
      <c r="B9" s="9" t="s">
        <v>59</v>
      </c>
      <c r="C9" s="27">
        <f>'1 илова'!Q9</f>
        <v>545200</v>
      </c>
      <c r="D9" s="10"/>
      <c r="E9" s="27">
        <f t="shared" ref="E9:E26" si="1">D9-C9</f>
        <v>-545200</v>
      </c>
      <c r="F9" s="27">
        <f>C9+ноябрь!F9</f>
        <v>6232600</v>
      </c>
      <c r="G9" s="27">
        <f>D9+ноябрь!G9</f>
        <v>2719668.5</v>
      </c>
      <c r="H9" s="27">
        <f t="shared" ref="H9:H26" si="2">G9-F9</f>
        <v>-3512931.5</v>
      </c>
      <c r="I9" s="11"/>
      <c r="J9" s="12"/>
    </row>
    <row r="10" spans="1:10" s="7" customFormat="1">
      <c r="A10" s="23" t="s">
        <v>64</v>
      </c>
      <c r="B10" s="9" t="s">
        <v>16</v>
      </c>
      <c r="C10" s="27">
        <f>'1 илова'!Q10</f>
        <v>590000</v>
      </c>
      <c r="D10" s="10"/>
      <c r="E10" s="27">
        <f t="shared" si="1"/>
        <v>-590000</v>
      </c>
      <c r="F10" s="27">
        <f>C10+ноябрь!F10</f>
        <v>6919000</v>
      </c>
      <c r="G10" s="27">
        <f>D10+ноябрь!G10</f>
        <v>3428353.2</v>
      </c>
      <c r="H10" s="27">
        <f t="shared" si="2"/>
        <v>-3490646.8</v>
      </c>
      <c r="I10" s="13"/>
      <c r="J10" s="12"/>
    </row>
    <row r="11" spans="1:10" s="7" customFormat="1">
      <c r="A11" s="23" t="s">
        <v>65</v>
      </c>
      <c r="B11" s="9" t="s">
        <v>60</v>
      </c>
      <c r="C11" s="27">
        <f>'1 илова'!Q11</f>
        <v>0</v>
      </c>
      <c r="D11" s="10"/>
      <c r="E11" s="27">
        <f t="shared" si="1"/>
        <v>0</v>
      </c>
      <c r="F11" s="27">
        <f>C11+ноябрь!F11</f>
        <v>0</v>
      </c>
      <c r="G11" s="27">
        <f>D11+ноябрь!G11</f>
        <v>0</v>
      </c>
      <c r="H11" s="27">
        <f t="shared" si="2"/>
        <v>0</v>
      </c>
      <c r="I11" s="13"/>
      <c r="J11" s="12"/>
    </row>
    <row r="12" spans="1:10" s="7" customFormat="1" ht="18" customHeight="1">
      <c r="A12" s="23" t="s">
        <v>66</v>
      </c>
      <c r="B12" s="14" t="s">
        <v>55</v>
      </c>
      <c r="C12" s="27">
        <f>C13+C14+C15+C16+C17+C18+C19+C20</f>
        <v>266300</v>
      </c>
      <c r="D12" s="27">
        <f t="shared" ref="D12:G12" si="3">D13+D14+D15+D16+D17+D18+D19+D20</f>
        <v>0</v>
      </c>
      <c r="E12" s="27">
        <f t="shared" si="1"/>
        <v>-266300</v>
      </c>
      <c r="F12" s="27">
        <f t="shared" si="3"/>
        <v>2698400</v>
      </c>
      <c r="G12" s="27">
        <f t="shared" si="3"/>
        <v>1498720</v>
      </c>
      <c r="H12" s="27">
        <f t="shared" si="2"/>
        <v>-1199680</v>
      </c>
      <c r="I12" s="11"/>
      <c r="J12" s="12"/>
    </row>
    <row r="13" spans="1:10" s="7" customFormat="1" ht="15" customHeight="1">
      <c r="A13" s="23" t="s">
        <v>97</v>
      </c>
      <c r="B13" s="9" t="s">
        <v>17</v>
      </c>
      <c r="C13" s="27">
        <f>'1 илова'!Q13</f>
        <v>86300</v>
      </c>
      <c r="D13" s="10"/>
      <c r="E13" s="27">
        <f t="shared" si="1"/>
        <v>-86300</v>
      </c>
      <c r="F13" s="27">
        <f>C13+ноябрь!F13</f>
        <v>868000</v>
      </c>
      <c r="G13" s="27">
        <f>D13+ноябрь!G13</f>
        <v>383866</v>
      </c>
      <c r="H13" s="27">
        <f t="shared" si="2"/>
        <v>-484134</v>
      </c>
      <c r="I13" s="13"/>
      <c r="J13" s="12"/>
    </row>
    <row r="14" spans="1:10" s="7" customFormat="1" ht="15" customHeight="1">
      <c r="A14" s="23" t="s">
        <v>98</v>
      </c>
      <c r="B14" s="9" t="s">
        <v>58</v>
      </c>
      <c r="C14" s="27">
        <f>'1 илова'!Q14</f>
        <v>91900</v>
      </c>
      <c r="D14" s="10"/>
      <c r="E14" s="27">
        <f t="shared" si="1"/>
        <v>-91900</v>
      </c>
      <c r="F14" s="27">
        <f>C14+ноябрь!F14</f>
        <v>923600</v>
      </c>
      <c r="G14" s="27">
        <f>D14+ноябрь!G14</f>
        <v>410135</v>
      </c>
      <c r="H14" s="27">
        <f t="shared" si="2"/>
        <v>-513465</v>
      </c>
      <c r="I14" s="13"/>
      <c r="J14" s="12"/>
    </row>
    <row r="15" spans="1:10" s="7" customFormat="1" ht="49.5">
      <c r="A15" s="23" t="s">
        <v>99</v>
      </c>
      <c r="B15" s="14" t="s">
        <v>111</v>
      </c>
      <c r="C15" s="27">
        <f>'1 илова'!Q15</f>
        <v>0</v>
      </c>
      <c r="D15" s="10"/>
      <c r="E15" s="27">
        <f t="shared" si="1"/>
        <v>0</v>
      </c>
      <c r="F15" s="27">
        <f>C15+ноябрь!F15</f>
        <v>0</v>
      </c>
      <c r="G15" s="27">
        <f>D15+ноябрь!G15</f>
        <v>0</v>
      </c>
      <c r="H15" s="27">
        <f t="shared" si="2"/>
        <v>0</v>
      </c>
      <c r="I15" s="13"/>
      <c r="J15" s="12"/>
    </row>
    <row r="16" spans="1:10" s="7" customFormat="1" ht="18" customHeight="1">
      <c r="A16" s="23" t="s">
        <v>100</v>
      </c>
      <c r="B16" s="9" t="s">
        <v>61</v>
      </c>
      <c r="C16" s="27">
        <f>'1 илова'!Q16</f>
        <v>0</v>
      </c>
      <c r="D16" s="10"/>
      <c r="E16" s="27">
        <f t="shared" si="1"/>
        <v>0</v>
      </c>
      <c r="F16" s="27">
        <f>C16+ноябрь!F16</f>
        <v>0</v>
      </c>
      <c r="G16" s="27">
        <f>D16+ноябрь!G16</f>
        <v>0</v>
      </c>
      <c r="H16" s="27">
        <f t="shared" si="2"/>
        <v>0</v>
      </c>
      <c r="I16" s="13"/>
      <c r="J16" s="12"/>
    </row>
    <row r="17" spans="1:10" s="7" customFormat="1" ht="66">
      <c r="A17" s="23" t="s">
        <v>101</v>
      </c>
      <c r="B17" s="14" t="s">
        <v>110</v>
      </c>
      <c r="C17" s="27">
        <f>'1 илова'!Q17</f>
        <v>41100</v>
      </c>
      <c r="D17" s="10"/>
      <c r="E17" s="27">
        <f t="shared" si="1"/>
        <v>-41100</v>
      </c>
      <c r="F17" s="27">
        <f>C17+ноябрь!F17</f>
        <v>426800</v>
      </c>
      <c r="G17" s="27">
        <f>D17+ноябрь!G17</f>
        <v>219496</v>
      </c>
      <c r="H17" s="27">
        <f t="shared" si="2"/>
        <v>-207304</v>
      </c>
      <c r="I17" s="13"/>
      <c r="J17" s="12"/>
    </row>
    <row r="18" spans="1:10" s="7" customFormat="1" ht="16.5" customHeight="1">
      <c r="A18" s="23" t="s">
        <v>102</v>
      </c>
      <c r="B18" s="9" t="s">
        <v>18</v>
      </c>
      <c r="C18" s="27">
        <f>'1 илова'!Q18</f>
        <v>47000</v>
      </c>
      <c r="D18" s="10"/>
      <c r="E18" s="27">
        <f t="shared" si="1"/>
        <v>-47000</v>
      </c>
      <c r="F18" s="27">
        <f>C18+ноябрь!F18</f>
        <v>480000</v>
      </c>
      <c r="G18" s="27">
        <f>D18+ноябрь!G18</f>
        <v>245839</v>
      </c>
      <c r="H18" s="27">
        <f t="shared" si="2"/>
        <v>-234161</v>
      </c>
      <c r="I18" s="13"/>
      <c r="J18" s="12"/>
    </row>
    <row r="19" spans="1:10" s="7" customFormat="1" ht="33">
      <c r="A19" s="23" t="s">
        <v>103</v>
      </c>
      <c r="B19" s="15" t="s">
        <v>19</v>
      </c>
      <c r="C19" s="27">
        <f>'1 илова'!Q19</f>
        <v>0</v>
      </c>
      <c r="D19" s="10"/>
      <c r="E19" s="27">
        <f t="shared" si="1"/>
        <v>0</v>
      </c>
      <c r="F19" s="27">
        <f>C19+ноябрь!F19</f>
        <v>0</v>
      </c>
      <c r="G19" s="27">
        <f>D19+ноябрь!G19</f>
        <v>239384</v>
      </c>
      <c r="H19" s="27">
        <f t="shared" si="2"/>
        <v>239384</v>
      </c>
      <c r="I19" s="13"/>
      <c r="J19" s="12"/>
    </row>
    <row r="20" spans="1:10" s="7" customFormat="1" ht="17.25" customHeight="1">
      <c r="A20" s="23" t="s">
        <v>104</v>
      </c>
      <c r="B20" s="15" t="s">
        <v>62</v>
      </c>
      <c r="C20" s="27">
        <f>'1 илова'!Q20</f>
        <v>0</v>
      </c>
      <c r="D20" s="10"/>
      <c r="E20" s="27">
        <f t="shared" si="1"/>
        <v>0</v>
      </c>
      <c r="F20" s="27">
        <f>C20+ноябрь!F20</f>
        <v>0</v>
      </c>
      <c r="G20" s="27">
        <f>D20+ноябрь!G20</f>
        <v>0</v>
      </c>
      <c r="H20" s="27">
        <f t="shared" si="2"/>
        <v>0</v>
      </c>
      <c r="I20" s="13"/>
      <c r="J20" s="12"/>
    </row>
    <row r="21" spans="1:10" s="7" customFormat="1">
      <c r="A21" s="23" t="s">
        <v>67</v>
      </c>
      <c r="B21" s="9" t="s">
        <v>52</v>
      </c>
      <c r="C21" s="27">
        <f>'1 илова'!Q21</f>
        <v>0</v>
      </c>
      <c r="D21" s="10"/>
      <c r="E21" s="27">
        <f t="shared" si="1"/>
        <v>0</v>
      </c>
      <c r="F21" s="27">
        <f>C21+ноябрь!F21</f>
        <v>0</v>
      </c>
      <c r="G21" s="27">
        <f>D21+ноябрь!G21</f>
        <v>0</v>
      </c>
      <c r="H21" s="27">
        <f t="shared" si="2"/>
        <v>0</v>
      </c>
      <c r="I21" s="13"/>
      <c r="J21" s="12"/>
    </row>
    <row r="22" spans="1:10" s="7" customFormat="1">
      <c r="A22" s="23" t="s">
        <v>68</v>
      </c>
      <c r="B22" s="9" t="s">
        <v>56</v>
      </c>
      <c r="C22" s="27">
        <f>'1 илова'!Q22</f>
        <v>0</v>
      </c>
      <c r="D22" s="10"/>
      <c r="E22" s="27">
        <f t="shared" si="1"/>
        <v>0</v>
      </c>
      <c r="F22" s="27">
        <f>C22+ноябрь!F22</f>
        <v>0</v>
      </c>
      <c r="G22" s="27">
        <f>D22+ноябрь!G22</f>
        <v>131506.79999999999</v>
      </c>
      <c r="H22" s="27">
        <f t="shared" si="2"/>
        <v>131506.79999999999</v>
      </c>
      <c r="I22" s="13"/>
      <c r="J22" s="12"/>
    </row>
    <row r="23" spans="1:10" s="7" customFormat="1">
      <c r="A23" s="23" t="s">
        <v>69</v>
      </c>
      <c r="B23" s="9" t="s">
        <v>53</v>
      </c>
      <c r="C23" s="27">
        <f>'1 илова'!Q23</f>
        <v>0</v>
      </c>
      <c r="D23" s="10"/>
      <c r="E23" s="27">
        <f t="shared" si="1"/>
        <v>0</v>
      </c>
      <c r="F23" s="27">
        <f>C23+ноябрь!F23</f>
        <v>0</v>
      </c>
      <c r="G23" s="27">
        <f>D23+ноябрь!G23</f>
        <v>0</v>
      </c>
      <c r="H23" s="27">
        <f t="shared" si="2"/>
        <v>0</v>
      </c>
      <c r="I23" s="13"/>
      <c r="J23" s="12"/>
    </row>
    <row r="24" spans="1:10" s="7" customFormat="1">
      <c r="A24" s="23" t="s">
        <v>70</v>
      </c>
      <c r="B24" s="9" t="s">
        <v>54</v>
      </c>
      <c r="C24" s="27">
        <f>'1 илова'!Q24</f>
        <v>0</v>
      </c>
      <c r="D24" s="10"/>
      <c r="E24" s="27">
        <f t="shared" si="1"/>
        <v>0</v>
      </c>
      <c r="F24" s="27">
        <f>C24+ноябрь!F24</f>
        <v>0</v>
      </c>
      <c r="G24" s="27">
        <f>D24+ноябрь!G24</f>
        <v>0</v>
      </c>
      <c r="H24" s="27">
        <f t="shared" si="2"/>
        <v>0</v>
      </c>
      <c r="I24" s="13"/>
      <c r="J24" s="12"/>
    </row>
    <row r="25" spans="1:10" s="7" customFormat="1" ht="14.25" customHeight="1">
      <c r="A25" s="23" t="s">
        <v>105</v>
      </c>
      <c r="B25" s="9" t="s">
        <v>106</v>
      </c>
      <c r="C25" s="27">
        <f>'1 илова'!Q25</f>
        <v>0</v>
      </c>
      <c r="D25" s="10"/>
      <c r="E25" s="27">
        <f t="shared" si="1"/>
        <v>0</v>
      </c>
      <c r="F25" s="27">
        <f>C25+ноябрь!F25</f>
        <v>0</v>
      </c>
      <c r="G25" s="27">
        <f>D25+ноябрь!G25</f>
        <v>0</v>
      </c>
      <c r="H25" s="27">
        <f t="shared" si="2"/>
        <v>0</v>
      </c>
      <c r="I25" s="13"/>
      <c r="J25" s="12"/>
    </row>
    <row r="26" spans="1:10" s="7" customFormat="1">
      <c r="A26" s="23" t="s">
        <v>71</v>
      </c>
      <c r="B26" s="9" t="s">
        <v>20</v>
      </c>
      <c r="C26" s="27">
        <f>'1 илова'!Q26</f>
        <v>0</v>
      </c>
      <c r="D26" s="10"/>
      <c r="E26" s="27">
        <f t="shared" si="1"/>
        <v>0</v>
      </c>
      <c r="F26" s="27">
        <f>C26+ноябрь!F26</f>
        <v>0</v>
      </c>
      <c r="G26" s="27">
        <f>D26+ноябрь!G26</f>
        <v>13469.6</v>
      </c>
      <c r="H26" s="27">
        <f t="shared" si="2"/>
        <v>13469.6</v>
      </c>
      <c r="I26" s="13"/>
      <c r="J26" s="12"/>
    </row>
    <row r="27" spans="1:10" s="7" customFormat="1">
      <c r="A27" s="38"/>
      <c r="B27" s="9"/>
      <c r="C27" s="10"/>
      <c r="D27" s="10"/>
      <c r="E27" s="10"/>
      <c r="F27" s="10"/>
      <c r="G27" s="10"/>
      <c r="H27" s="10"/>
      <c r="I27" s="13"/>
      <c r="J27" s="12"/>
    </row>
    <row r="28" spans="1:10" s="7" customFormat="1">
      <c r="A28" s="38">
        <v>2</v>
      </c>
      <c r="B28" s="34" t="s">
        <v>72</v>
      </c>
      <c r="C28" s="26">
        <f>C29+C30+C31+C32+C33+C34</f>
        <v>453527.47826086951</v>
      </c>
      <c r="D28" s="26">
        <f t="shared" ref="D28:H28" si="4">D29+D30+D31+D32+D33+D34</f>
        <v>0</v>
      </c>
      <c r="E28" s="26">
        <f t="shared" si="4"/>
        <v>-453527.47826086951</v>
      </c>
      <c r="F28" s="26">
        <f t="shared" si="4"/>
        <v>5005267.0434782607</v>
      </c>
      <c r="G28" s="26">
        <f t="shared" si="4"/>
        <v>2520089.2521739127</v>
      </c>
      <c r="H28" s="26">
        <f t="shared" si="4"/>
        <v>-2485177.7913043476</v>
      </c>
      <c r="I28" s="13"/>
      <c r="J28" s="12"/>
    </row>
    <row r="29" spans="1:10" s="7" customFormat="1">
      <c r="A29" s="38" t="s">
        <v>73</v>
      </c>
      <c r="B29" s="34" t="s">
        <v>141</v>
      </c>
      <c r="C29" s="27">
        <f>((C8-C22-C23-C26)/115*15)</f>
        <v>182804.34782608695</v>
      </c>
      <c r="D29" s="27">
        <f t="shared" ref="D29" si="5">((D8-D22-D23-D26)/115*15)</f>
        <v>0</v>
      </c>
      <c r="E29" s="27">
        <f>D29-C29</f>
        <v>-182804.34782608695</v>
      </c>
      <c r="F29" s="27">
        <f>((F8-F22-F23-F26)/115*15)</f>
        <v>2067391.3043478259</v>
      </c>
      <c r="G29" s="27">
        <f t="shared" ref="G29" si="6">((G8-G22-G23-G26)/115*15)</f>
        <v>997401.09130434797</v>
      </c>
      <c r="H29" s="27">
        <f>G29-F29</f>
        <v>-1069990.2130434779</v>
      </c>
      <c r="I29" s="13"/>
      <c r="J29" s="12"/>
    </row>
    <row r="30" spans="1:10" s="7" customFormat="1">
      <c r="A30" s="38" t="s">
        <v>74</v>
      </c>
      <c r="B30" s="34" t="s">
        <v>43</v>
      </c>
      <c r="C30" s="27">
        <f>C39</f>
        <v>39924</v>
      </c>
      <c r="D30" s="27">
        <f>D39</f>
        <v>0</v>
      </c>
      <c r="E30" s="27">
        <f t="shared" ref="E30:E34" si="7">D30-C30</f>
        <v>-39924</v>
      </c>
      <c r="F30" s="27">
        <f>C30+ноябрь!F30</f>
        <v>479088</v>
      </c>
      <c r="G30" s="27">
        <f>D30+ноябрь!G30</f>
        <v>237143.2</v>
      </c>
      <c r="H30" s="27">
        <f t="shared" ref="H30:H34" si="8">G30-F30</f>
        <v>-241944.8</v>
      </c>
      <c r="I30" s="13"/>
      <c r="J30" s="12"/>
    </row>
    <row r="31" spans="1:10" s="7" customFormat="1">
      <c r="A31" s="38" t="s">
        <v>75</v>
      </c>
      <c r="B31" s="34" t="s">
        <v>46</v>
      </c>
      <c r="C31" s="27">
        <f>C40</f>
        <v>59755</v>
      </c>
      <c r="D31" s="27">
        <f>D40</f>
        <v>0</v>
      </c>
      <c r="E31" s="27">
        <f t="shared" si="7"/>
        <v>-59755</v>
      </c>
      <c r="F31" s="27">
        <f>C31+ноябрь!F31</f>
        <v>727390</v>
      </c>
      <c r="G31" s="27">
        <f>D31+ноябрь!G31</f>
        <v>368777.80000000005</v>
      </c>
      <c r="H31" s="27">
        <f t="shared" si="8"/>
        <v>-358612.19999999995</v>
      </c>
      <c r="I31" s="13"/>
      <c r="J31" s="12"/>
    </row>
    <row r="32" spans="1:10" s="7" customFormat="1">
      <c r="A32" s="38" t="s">
        <v>76</v>
      </c>
      <c r="B32" s="34" t="s">
        <v>44</v>
      </c>
      <c r="C32" s="27">
        <f t="shared" ref="C32:D33" si="9">C41</f>
        <v>92601</v>
      </c>
      <c r="D32" s="27">
        <f t="shared" si="9"/>
        <v>0</v>
      </c>
      <c r="E32" s="27">
        <f t="shared" si="7"/>
        <v>-92601</v>
      </c>
      <c r="F32" s="27">
        <f>C32+ноябрь!F32</f>
        <v>1111157</v>
      </c>
      <c r="G32" s="27">
        <f>D32+ноябрь!G32</f>
        <v>555578.5</v>
      </c>
      <c r="H32" s="27">
        <f t="shared" si="8"/>
        <v>-555578.5</v>
      </c>
      <c r="I32" s="13"/>
      <c r="J32" s="12"/>
    </row>
    <row r="33" spans="1:10" s="7" customFormat="1" ht="32.25" customHeight="1">
      <c r="A33" s="38" t="s">
        <v>77</v>
      </c>
      <c r="B33" s="35" t="s">
        <v>45</v>
      </c>
      <c r="C33" s="27">
        <f t="shared" si="9"/>
        <v>2600</v>
      </c>
      <c r="D33" s="27">
        <f t="shared" si="9"/>
        <v>0</v>
      </c>
      <c r="E33" s="27">
        <f t="shared" si="7"/>
        <v>-2600</v>
      </c>
      <c r="F33" s="27">
        <f>C33+ноябрь!F33</f>
        <v>31200</v>
      </c>
      <c r="G33" s="27">
        <f>D33+ноябрь!G33</f>
        <v>15598.8</v>
      </c>
      <c r="H33" s="27">
        <f t="shared" si="8"/>
        <v>-15601.2</v>
      </c>
      <c r="I33" s="13"/>
      <c r="J33" s="12"/>
    </row>
    <row r="34" spans="1:10" s="7" customFormat="1">
      <c r="A34" s="38" t="s">
        <v>78</v>
      </c>
      <c r="B34" s="34" t="s">
        <v>36</v>
      </c>
      <c r="C34" s="27">
        <f>C58</f>
        <v>75843.130434782623</v>
      </c>
      <c r="D34" s="27">
        <f>D58</f>
        <v>0</v>
      </c>
      <c r="E34" s="27">
        <f t="shared" si="7"/>
        <v>-75843.130434782623</v>
      </c>
      <c r="F34" s="27">
        <f>C34+ноябрь!F34</f>
        <v>589040.73913043481</v>
      </c>
      <c r="G34" s="27">
        <f>D34+ноябрь!G34</f>
        <v>345589.86086956516</v>
      </c>
      <c r="H34" s="27">
        <f t="shared" si="8"/>
        <v>-243450.87826086965</v>
      </c>
      <c r="I34" s="13"/>
      <c r="J34" s="12"/>
    </row>
    <row r="35" spans="1:10" s="7" customFormat="1">
      <c r="A35" s="38">
        <v>3</v>
      </c>
      <c r="B35" s="34" t="s">
        <v>42</v>
      </c>
      <c r="C35" s="26">
        <f>C8-C29</f>
        <v>1218695.6521739131</v>
      </c>
      <c r="D35" s="26">
        <f t="shared" ref="D35:H35" si="10">D8-D29</f>
        <v>0</v>
      </c>
      <c r="E35" s="26">
        <f t="shared" si="10"/>
        <v>-1218695.6521739131</v>
      </c>
      <c r="F35" s="26">
        <f t="shared" si="10"/>
        <v>13782608.695652174</v>
      </c>
      <c r="G35" s="26">
        <f t="shared" si="10"/>
        <v>6794317.0086956518</v>
      </c>
      <c r="H35" s="26">
        <f t="shared" si="10"/>
        <v>-6988291.686956523</v>
      </c>
      <c r="I35" s="13"/>
      <c r="J35" s="12"/>
    </row>
    <row r="36" spans="1:10" s="7" customFormat="1">
      <c r="A36" s="38"/>
      <c r="B36" s="38"/>
      <c r="C36" s="16"/>
      <c r="D36" s="16"/>
      <c r="E36" s="16"/>
      <c r="F36" s="16"/>
      <c r="G36" s="16"/>
      <c r="H36" s="16"/>
      <c r="I36" s="12"/>
      <c r="J36" s="12"/>
    </row>
    <row r="37" spans="1:10" s="7" customFormat="1">
      <c r="A37" s="17">
        <v>4</v>
      </c>
      <c r="B37" s="15" t="s">
        <v>49</v>
      </c>
      <c r="C37" s="29">
        <f>C38+C39+C40+C41+C42+C43+C44+C45+C46+C47+C48+C49+C50+C51+C52+C53+C54+C55</f>
        <v>839480</v>
      </c>
      <c r="D37" s="29">
        <f t="shared" ref="D37:H37" si="11">D38+D39+D40+D41+D42+D43+D44+D45+D46+D47+D48+D49+D50+D51+D52+D53+D54+D55</f>
        <v>0</v>
      </c>
      <c r="E37" s="29">
        <f t="shared" si="11"/>
        <v>-839480</v>
      </c>
      <c r="F37" s="29">
        <f t="shared" si="11"/>
        <v>10837405</v>
      </c>
      <c r="G37" s="29">
        <f t="shared" si="11"/>
        <v>5066368.1000000006</v>
      </c>
      <c r="H37" s="29">
        <f t="shared" si="11"/>
        <v>-5771036.8999999994</v>
      </c>
    </row>
    <row r="38" spans="1:10" s="7" customFormat="1">
      <c r="A38" s="17" t="s">
        <v>80</v>
      </c>
      <c r="B38" s="15" t="s">
        <v>79</v>
      </c>
      <c r="C38" s="27">
        <f>'1 илова'!Q38</f>
        <v>332700</v>
      </c>
      <c r="D38" s="24"/>
      <c r="E38" s="27">
        <f t="shared" ref="E38:E55" si="12">D38-C38</f>
        <v>-332700</v>
      </c>
      <c r="F38" s="27">
        <f>C38+ноябрь!F38</f>
        <v>3992400</v>
      </c>
      <c r="G38" s="27">
        <f>D38+ноябрь!G38</f>
        <v>1982894.9000000001</v>
      </c>
      <c r="H38" s="27">
        <f t="shared" ref="H38:H55" si="13">G38-F38</f>
        <v>-2009505.0999999999</v>
      </c>
    </row>
    <row r="39" spans="1:10" s="7" customFormat="1">
      <c r="A39" s="17" t="s">
        <v>81</v>
      </c>
      <c r="B39" s="15" t="s">
        <v>43</v>
      </c>
      <c r="C39" s="30">
        <f>(C38)*12%</f>
        <v>39924</v>
      </c>
      <c r="D39" s="24"/>
      <c r="E39" s="27">
        <f t="shared" si="12"/>
        <v>-39924</v>
      </c>
      <c r="F39" s="27">
        <f>C39+ноябрь!F39</f>
        <v>479088</v>
      </c>
      <c r="G39" s="27">
        <f>D39+ноябрь!G39</f>
        <v>237143.2</v>
      </c>
      <c r="H39" s="27">
        <f t="shared" si="13"/>
        <v>-241944.8</v>
      </c>
    </row>
    <row r="40" spans="1:10" s="7" customFormat="1">
      <c r="A40" s="17" t="s">
        <v>82</v>
      </c>
      <c r="B40" s="15" t="s">
        <v>46</v>
      </c>
      <c r="C40" s="27">
        <f>'1 илова'!Q40</f>
        <v>59755</v>
      </c>
      <c r="D40" s="24"/>
      <c r="E40" s="27">
        <f t="shared" si="12"/>
        <v>-59755</v>
      </c>
      <c r="F40" s="27">
        <f>C40+ноябрь!F40</f>
        <v>727390</v>
      </c>
      <c r="G40" s="27">
        <f>D40+ноябрь!G40</f>
        <v>368777.80000000005</v>
      </c>
      <c r="H40" s="27">
        <f t="shared" si="13"/>
        <v>-358612.19999999995</v>
      </c>
    </row>
    <row r="41" spans="1:10" s="7" customFormat="1">
      <c r="A41" s="17" t="s">
        <v>83</v>
      </c>
      <c r="B41" s="15" t="s">
        <v>44</v>
      </c>
      <c r="C41" s="27">
        <f>'1 илова'!Q41</f>
        <v>92601</v>
      </c>
      <c r="D41" s="24"/>
      <c r="E41" s="27">
        <f t="shared" si="12"/>
        <v>-92601</v>
      </c>
      <c r="F41" s="27">
        <f>C41+ноябрь!F41</f>
        <v>1111157</v>
      </c>
      <c r="G41" s="27">
        <f>D41+ноябрь!G41</f>
        <v>555578.5</v>
      </c>
      <c r="H41" s="27">
        <f>G41-F41</f>
        <v>-555578.5</v>
      </c>
    </row>
    <row r="42" spans="1:10" s="7" customFormat="1" ht="33">
      <c r="A42" s="17" t="s">
        <v>84</v>
      </c>
      <c r="B42" s="15" t="s">
        <v>45</v>
      </c>
      <c r="C42" s="27">
        <f>'1 илова'!Q42</f>
        <v>2600</v>
      </c>
      <c r="D42" s="24"/>
      <c r="E42" s="27">
        <f t="shared" si="12"/>
        <v>-2600</v>
      </c>
      <c r="F42" s="27">
        <f>C42+ноябрь!F42</f>
        <v>31200</v>
      </c>
      <c r="G42" s="27">
        <f>D42+ноябрь!G42</f>
        <v>15598.8</v>
      </c>
      <c r="H42" s="27">
        <f t="shared" si="13"/>
        <v>-15601.2</v>
      </c>
    </row>
    <row r="43" spans="1:10" s="7" customFormat="1">
      <c r="A43" s="17" t="s">
        <v>85</v>
      </c>
      <c r="B43" s="15" t="s">
        <v>21</v>
      </c>
      <c r="C43" s="27">
        <f>'1 илова'!Q43</f>
        <v>16000</v>
      </c>
      <c r="D43" s="24"/>
      <c r="E43" s="27">
        <f t="shared" si="12"/>
        <v>-16000</v>
      </c>
      <c r="F43" s="27">
        <f>C43+ноябрь!F43</f>
        <v>188000</v>
      </c>
      <c r="G43" s="27">
        <f>D43+ноябрь!G43</f>
        <v>78463.599999999991</v>
      </c>
      <c r="H43" s="27">
        <f t="shared" si="13"/>
        <v>-109536.40000000001</v>
      </c>
    </row>
    <row r="44" spans="1:10" s="7" customFormat="1">
      <c r="A44" s="17" t="s">
        <v>86</v>
      </c>
      <c r="B44" s="15" t="s">
        <v>22</v>
      </c>
      <c r="C44" s="27">
        <f>'1 илова'!Q44</f>
        <v>50000</v>
      </c>
      <c r="D44" s="24"/>
      <c r="E44" s="27">
        <f t="shared" si="12"/>
        <v>-50000</v>
      </c>
      <c r="F44" s="27">
        <f>C44+ноябрь!F44</f>
        <v>500000</v>
      </c>
      <c r="G44" s="27">
        <f>D44+ноябрь!G44</f>
        <v>188394</v>
      </c>
      <c r="H44" s="27">
        <f t="shared" si="13"/>
        <v>-311606</v>
      </c>
    </row>
    <row r="45" spans="1:10" s="7" customFormat="1">
      <c r="A45" s="17" t="s">
        <v>87</v>
      </c>
      <c r="B45" s="15" t="s">
        <v>108</v>
      </c>
      <c r="C45" s="27">
        <f>'1 илова'!Q45</f>
        <v>3000</v>
      </c>
      <c r="D45" s="24"/>
      <c r="E45" s="27">
        <f t="shared" si="12"/>
        <v>-3000</v>
      </c>
      <c r="F45" s="27">
        <f>C45+ноябрь!F45</f>
        <v>13100</v>
      </c>
      <c r="G45" s="27">
        <f>D45+ноябрь!G45</f>
        <v>3670.2</v>
      </c>
      <c r="H45" s="27">
        <f t="shared" si="13"/>
        <v>-9429.7999999999993</v>
      </c>
    </row>
    <row r="46" spans="1:10" s="7" customFormat="1">
      <c r="A46" s="17" t="s">
        <v>88</v>
      </c>
      <c r="B46" s="15" t="s">
        <v>23</v>
      </c>
      <c r="C46" s="27">
        <f>'1 илова'!Q46</f>
        <v>2700</v>
      </c>
      <c r="D46" s="24"/>
      <c r="E46" s="27">
        <f t="shared" si="12"/>
        <v>-2700</v>
      </c>
      <c r="F46" s="27">
        <f>C46+ноябрь!F46</f>
        <v>31630</v>
      </c>
      <c r="G46" s="27">
        <f>D46+ноябрь!G46</f>
        <v>15815.9</v>
      </c>
      <c r="H46" s="27">
        <f t="shared" si="13"/>
        <v>-15814.1</v>
      </c>
    </row>
    <row r="47" spans="1:10" s="7" customFormat="1">
      <c r="A47" s="17" t="s">
        <v>89</v>
      </c>
      <c r="B47" s="15" t="s">
        <v>24</v>
      </c>
      <c r="C47" s="27">
        <f>'1 илова'!Q47</f>
        <v>27200</v>
      </c>
      <c r="D47" s="24"/>
      <c r="E47" s="27">
        <f t="shared" si="12"/>
        <v>-27200</v>
      </c>
      <c r="F47" s="27">
        <f>C47+ноябрь!F47</f>
        <v>339400</v>
      </c>
      <c r="G47" s="27">
        <f>D47+ноябрь!G47</f>
        <v>224784</v>
      </c>
      <c r="H47" s="27">
        <f t="shared" si="13"/>
        <v>-114616</v>
      </c>
    </row>
    <row r="48" spans="1:10" s="7" customFormat="1" ht="19.5" customHeight="1">
      <c r="A48" s="17" t="s">
        <v>90</v>
      </c>
      <c r="B48" s="15" t="s">
        <v>25</v>
      </c>
      <c r="C48" s="27">
        <f>'1 илова'!Q48</f>
        <v>2500</v>
      </c>
      <c r="D48" s="24"/>
      <c r="E48" s="27">
        <f t="shared" si="12"/>
        <v>-2500</v>
      </c>
      <c r="F48" s="27">
        <f>C48+ноябрь!F48</f>
        <v>30000</v>
      </c>
      <c r="G48" s="27">
        <f>D48+ноябрь!G48</f>
        <v>13950</v>
      </c>
      <c r="H48" s="27">
        <f t="shared" si="13"/>
        <v>-16050</v>
      </c>
    </row>
    <row r="49" spans="1:8" s="7" customFormat="1">
      <c r="A49" s="17" t="s">
        <v>91</v>
      </c>
      <c r="B49" s="15" t="s">
        <v>26</v>
      </c>
      <c r="C49" s="27">
        <f>'1 илова'!Q49</f>
        <v>0</v>
      </c>
      <c r="D49" s="24"/>
      <c r="E49" s="27">
        <f t="shared" si="12"/>
        <v>0</v>
      </c>
      <c r="F49" s="27">
        <f>C49+ноябрь!F49</f>
        <v>0</v>
      </c>
      <c r="G49" s="27">
        <f>D49+ноябрь!G49</f>
        <v>0</v>
      </c>
      <c r="H49" s="27">
        <f t="shared" si="13"/>
        <v>0</v>
      </c>
    </row>
    <row r="50" spans="1:8" s="7" customFormat="1">
      <c r="A50" s="17" t="s">
        <v>92</v>
      </c>
      <c r="B50" s="15" t="s">
        <v>27</v>
      </c>
      <c r="C50" s="27">
        <f>'1 илова'!Q50</f>
        <v>700</v>
      </c>
      <c r="D50" s="24"/>
      <c r="E50" s="27">
        <f t="shared" si="12"/>
        <v>-700</v>
      </c>
      <c r="F50" s="27">
        <f>C50+ноябрь!F50</f>
        <v>8400</v>
      </c>
      <c r="G50" s="27">
        <f>D50+ноябрь!G50</f>
        <v>4480.7</v>
      </c>
      <c r="H50" s="27">
        <f t="shared" si="13"/>
        <v>-3919.3</v>
      </c>
    </row>
    <row r="51" spans="1:8" s="7" customFormat="1">
      <c r="A51" s="17" t="s">
        <v>93</v>
      </c>
      <c r="B51" s="15" t="s">
        <v>35</v>
      </c>
      <c r="C51" s="27">
        <f>'1 илова'!Q51</f>
        <v>75400</v>
      </c>
      <c r="D51" s="24"/>
      <c r="E51" s="27">
        <f t="shared" si="12"/>
        <v>-75400</v>
      </c>
      <c r="F51" s="27">
        <f>C51+ноябрь!F51</f>
        <v>868540</v>
      </c>
      <c r="G51" s="27">
        <f>D51+ноябрь!G51</f>
        <v>390938</v>
      </c>
      <c r="H51" s="27">
        <f t="shared" si="13"/>
        <v>-477602</v>
      </c>
    </row>
    <row r="52" spans="1:8" s="7" customFormat="1">
      <c r="A52" s="17" t="s">
        <v>94</v>
      </c>
      <c r="B52" s="15" t="s">
        <v>28</v>
      </c>
      <c r="C52" s="27">
        <f>'1 илова'!Q52</f>
        <v>0</v>
      </c>
      <c r="D52" s="24"/>
      <c r="E52" s="27">
        <f t="shared" si="12"/>
        <v>0</v>
      </c>
      <c r="F52" s="27">
        <f>C52+ноябрь!F52</f>
        <v>855000</v>
      </c>
      <c r="G52" s="27">
        <f>D52+ноябрь!G52</f>
        <v>126746</v>
      </c>
      <c r="H52" s="27">
        <f t="shared" si="13"/>
        <v>-728254</v>
      </c>
    </row>
    <row r="53" spans="1:8" s="7" customFormat="1">
      <c r="A53" s="17" t="s">
        <v>95</v>
      </c>
      <c r="B53" s="15" t="s">
        <v>29</v>
      </c>
      <c r="C53" s="27">
        <f>'1 илова'!Q53</f>
        <v>118000</v>
      </c>
      <c r="D53" s="24"/>
      <c r="E53" s="27">
        <f t="shared" si="12"/>
        <v>-118000</v>
      </c>
      <c r="F53" s="27">
        <f>C53+ноябрь!F53</f>
        <v>1416000</v>
      </c>
      <c r="G53" s="27">
        <f>D53+ноябрь!G53</f>
        <v>702074.2</v>
      </c>
      <c r="H53" s="27">
        <f t="shared" si="13"/>
        <v>-713925.8</v>
      </c>
    </row>
    <row r="54" spans="1:8" s="7" customFormat="1">
      <c r="A54" s="17" t="s">
        <v>96</v>
      </c>
      <c r="B54" s="15" t="s">
        <v>30</v>
      </c>
      <c r="C54" s="27">
        <f>'1 илова'!Q54</f>
        <v>1400</v>
      </c>
      <c r="D54" s="24"/>
      <c r="E54" s="27">
        <f t="shared" si="12"/>
        <v>-1400</v>
      </c>
      <c r="F54" s="27">
        <f>C54+ноябрь!F54</f>
        <v>16800</v>
      </c>
      <c r="G54" s="27">
        <f>D54+ноябрь!G54</f>
        <v>11606</v>
      </c>
      <c r="H54" s="27">
        <f t="shared" si="13"/>
        <v>-5194</v>
      </c>
    </row>
    <row r="55" spans="1:8" s="7" customFormat="1">
      <c r="A55" s="17" t="s">
        <v>109</v>
      </c>
      <c r="B55" s="15" t="s">
        <v>31</v>
      </c>
      <c r="C55" s="27">
        <f>'1 илова'!Q55</f>
        <v>15000</v>
      </c>
      <c r="D55" s="24"/>
      <c r="E55" s="27">
        <f t="shared" si="12"/>
        <v>-15000</v>
      </c>
      <c r="F55" s="27">
        <f>C55+ноябрь!F55</f>
        <v>229300</v>
      </c>
      <c r="G55" s="27">
        <f>D55+ноябрь!G55</f>
        <v>145452.29999999999</v>
      </c>
      <c r="H55" s="27">
        <f t="shared" si="13"/>
        <v>-83847.700000000012</v>
      </c>
    </row>
    <row r="56" spans="1:8" s="7" customFormat="1" ht="17.25" customHeight="1">
      <c r="A56" s="17"/>
      <c r="B56" s="32" t="s">
        <v>32</v>
      </c>
      <c r="C56" s="29">
        <f>SUM(C38:C55)</f>
        <v>839480</v>
      </c>
      <c r="D56" s="29">
        <f t="shared" ref="D56:H56" si="14">SUM(D38:D55)</f>
        <v>0</v>
      </c>
      <c r="E56" s="29">
        <f t="shared" si="14"/>
        <v>-839480</v>
      </c>
      <c r="F56" s="29">
        <f t="shared" si="14"/>
        <v>10837405</v>
      </c>
      <c r="G56" s="29">
        <f t="shared" si="14"/>
        <v>5066368.1000000006</v>
      </c>
      <c r="H56" s="29">
        <f t="shared" si="14"/>
        <v>-5771036.8999999994</v>
      </c>
    </row>
    <row r="57" spans="1:8" s="7" customFormat="1" ht="33">
      <c r="A57" s="17">
        <v>5</v>
      </c>
      <c r="B57" s="32" t="s">
        <v>48</v>
      </c>
      <c r="C57" s="29">
        <f>C35-C37-C25</f>
        <v>379215.65217391308</v>
      </c>
      <c r="D57" s="29">
        <f t="shared" ref="D57:H57" si="15">D35-D37-D25</f>
        <v>0</v>
      </c>
      <c r="E57" s="29">
        <f t="shared" si="15"/>
        <v>-379215.65217391308</v>
      </c>
      <c r="F57" s="29">
        <f t="shared" si="15"/>
        <v>2945203.6956521738</v>
      </c>
      <c r="G57" s="29">
        <f>G35-G37-G25</f>
        <v>1727948.9086956512</v>
      </c>
      <c r="H57" s="29">
        <f t="shared" si="15"/>
        <v>-1217254.7869565235</v>
      </c>
    </row>
    <row r="58" spans="1:8" s="7" customFormat="1" ht="21" customHeight="1">
      <c r="A58" s="17">
        <v>6</v>
      </c>
      <c r="B58" s="33" t="s">
        <v>50</v>
      </c>
      <c r="C58" s="29">
        <f>C57*20%</f>
        <v>75843.130434782623</v>
      </c>
      <c r="D58" s="29">
        <f t="shared" ref="D58:H58" si="16">D57*20%</f>
        <v>0</v>
      </c>
      <c r="E58" s="29">
        <f t="shared" si="16"/>
        <v>-75843.130434782623</v>
      </c>
      <c r="F58" s="29">
        <f t="shared" si="16"/>
        <v>589040.73913043481</v>
      </c>
      <c r="G58" s="29">
        <f t="shared" si="16"/>
        <v>345589.78173913027</v>
      </c>
      <c r="H58" s="29">
        <f t="shared" si="16"/>
        <v>-243450.95739130472</v>
      </c>
    </row>
    <row r="59" spans="1:8" s="7" customFormat="1" ht="33">
      <c r="A59" s="17">
        <v>7</v>
      </c>
      <c r="B59" s="32" t="s">
        <v>47</v>
      </c>
      <c r="C59" s="29">
        <f t="shared" ref="C59:H59" si="17">C57-C58</f>
        <v>303372.52173913049</v>
      </c>
      <c r="D59" s="29">
        <f t="shared" si="17"/>
        <v>0</v>
      </c>
      <c r="E59" s="29">
        <f t="shared" si="17"/>
        <v>-303372.52173913049</v>
      </c>
      <c r="F59" s="29">
        <f t="shared" si="17"/>
        <v>2356162.9565217393</v>
      </c>
      <c r="G59" s="29">
        <f t="shared" si="17"/>
        <v>1382359.1269565211</v>
      </c>
      <c r="H59" s="29">
        <f t="shared" si="17"/>
        <v>-973803.82956521888</v>
      </c>
    </row>
    <row r="60" spans="1:8" s="7" customFormat="1">
      <c r="A60" s="17"/>
      <c r="B60" s="18" t="s">
        <v>51</v>
      </c>
      <c r="C60" s="31">
        <f t="shared" ref="C60:H60" si="18">C59/C8*100</f>
        <v>21.646273402720691</v>
      </c>
      <c r="D60" s="31" t="e">
        <f t="shared" si="18"/>
        <v>#DIV/0!</v>
      </c>
      <c r="E60" s="31">
        <f t="shared" si="18"/>
        <v>21.646273402720691</v>
      </c>
      <c r="F60" s="31">
        <f t="shared" si="18"/>
        <v>14.865381429159239</v>
      </c>
      <c r="G60" s="31">
        <f t="shared" si="18"/>
        <v>17.741390399590063</v>
      </c>
      <c r="H60" s="31">
        <f t="shared" si="18"/>
        <v>12.08450934888762</v>
      </c>
    </row>
    <row r="61" spans="1:8" s="7" customFormat="1">
      <c r="A61" s="19"/>
      <c r="B61" s="20"/>
      <c r="C61" s="21"/>
      <c r="D61" s="21"/>
      <c r="E61" s="21"/>
      <c r="F61" s="21"/>
      <c r="G61" s="21"/>
      <c r="H61" s="21"/>
    </row>
    <row r="62" spans="1:8" s="7" customFormat="1">
      <c r="A62" s="19"/>
      <c r="B62" s="22" t="s">
        <v>33</v>
      </c>
      <c r="C62" s="21"/>
      <c r="D62" s="21"/>
      <c r="E62" s="21"/>
      <c r="F62" s="21"/>
      <c r="G62" s="21"/>
      <c r="H62" s="21"/>
    </row>
    <row r="63" spans="1:8" s="7" customFormat="1">
      <c r="A63" s="19"/>
      <c r="B63" s="22"/>
      <c r="C63" s="21"/>
      <c r="D63" s="21"/>
      <c r="E63" s="21"/>
      <c r="F63" s="21"/>
      <c r="G63" s="21"/>
      <c r="H63" s="21"/>
    </row>
    <row r="64" spans="1:8" s="7" customFormat="1">
      <c r="A64" s="19"/>
      <c r="B64" s="22" t="s">
        <v>34</v>
      </c>
      <c r="C64" s="21"/>
      <c r="D64" s="21"/>
      <c r="E64" s="21"/>
      <c r="F64" s="21"/>
      <c r="G64" s="21"/>
      <c r="H64" s="21"/>
    </row>
    <row r="65" spans="1:8" s="7" customFormat="1">
      <c r="A65" s="19"/>
      <c r="C65" s="21"/>
      <c r="D65" s="21"/>
      <c r="E65" s="21"/>
      <c r="F65" s="21"/>
      <c r="G65" s="21"/>
      <c r="H65" s="21"/>
    </row>
    <row r="66" spans="1:8" s="7" customFormat="1">
      <c r="A66" s="19"/>
      <c r="B66" s="20" t="s">
        <v>107</v>
      </c>
      <c r="C66" s="21"/>
      <c r="D66" s="21"/>
      <c r="E66" s="21"/>
      <c r="F66" s="21"/>
      <c r="G66" s="21"/>
      <c r="H66" s="21"/>
    </row>
    <row r="67" spans="1:8" s="7" customFormat="1"/>
    <row r="68" spans="1:8" s="7" customFormat="1"/>
    <row r="69" spans="1:8" s="7" customFormat="1"/>
    <row r="70" spans="1:8" s="7" customFormat="1"/>
    <row r="71" spans="1:8" s="7" customFormat="1"/>
    <row r="72" spans="1:8" s="7" customFormat="1"/>
    <row r="73" spans="1:8" s="7" customFormat="1"/>
    <row r="74" spans="1:8" s="7" customFormat="1"/>
    <row r="75" spans="1:8" s="7" customFormat="1"/>
    <row r="76" spans="1:8" s="7" customFormat="1"/>
    <row r="77" spans="1:8" s="7" customFormat="1"/>
    <row r="78" spans="1:8" s="7" customFormat="1"/>
    <row r="79" spans="1:8" s="7" customFormat="1"/>
    <row r="80" spans="1:8" s="7" customFormat="1"/>
    <row r="81" s="7" customFormat="1"/>
    <row r="82" s="7" customFormat="1"/>
    <row r="83" s="7" customFormat="1"/>
    <row r="84" s="7" customFormat="1"/>
    <row r="85" s="7" customFormat="1"/>
    <row r="86" s="7" customFormat="1"/>
    <row r="87" s="7" customFormat="1"/>
    <row r="88" s="7" customFormat="1"/>
    <row r="89" s="7" customFormat="1"/>
    <row r="90" s="7" customFormat="1"/>
    <row r="91" s="7" customFormat="1"/>
    <row r="92" s="7" customFormat="1"/>
    <row r="93" s="7" customFormat="1"/>
    <row r="94" s="7" customFormat="1"/>
    <row r="95" s="7" customFormat="1"/>
    <row r="96" s="7" customFormat="1"/>
    <row r="97" s="7" customFormat="1"/>
    <row r="98" s="7" customFormat="1"/>
    <row r="99" s="7" customFormat="1"/>
    <row r="100" s="7" customFormat="1"/>
    <row r="101" s="7" customFormat="1"/>
    <row r="102" s="7" customFormat="1"/>
    <row r="103" s="7" customFormat="1"/>
    <row r="104" s="7" customFormat="1"/>
    <row r="105" s="7" customFormat="1"/>
    <row r="106" s="7" customFormat="1"/>
    <row r="107" s="7" customFormat="1"/>
    <row r="108" s="7" customFormat="1"/>
    <row r="109" s="7" customFormat="1"/>
    <row r="110" s="7" customFormat="1"/>
    <row r="111" s="7" customFormat="1"/>
    <row r="112" s="7" customFormat="1"/>
    <row r="113" s="7" customFormat="1"/>
    <row r="114" s="7" customFormat="1"/>
    <row r="115" s="7" customFormat="1"/>
    <row r="116" s="7" customFormat="1"/>
    <row r="117" s="7" customFormat="1"/>
    <row r="118" s="7" customFormat="1"/>
    <row r="119" s="7" customFormat="1"/>
  </sheetData>
  <protectedRanges>
    <protectedRange password="CE28" sqref="A2:H2 D9:D11 D13:D26 D38:D55 B62:H66" name="Диапазон1"/>
  </protectedRanges>
  <mergeCells count="11">
    <mergeCell ref="H6:H7"/>
    <mergeCell ref="A1:H1"/>
    <mergeCell ref="A2:H2"/>
    <mergeCell ref="A5:A7"/>
    <mergeCell ref="B5:B7"/>
    <mergeCell ref="C5:H5"/>
    <mergeCell ref="C6:C7"/>
    <mergeCell ref="D6:D7"/>
    <mergeCell ref="E6:E7"/>
    <mergeCell ref="F6:F7"/>
    <mergeCell ref="G6:G7"/>
  </mergeCells>
  <pageMargins left="0.51181102362204722" right="0.11811023622047245" top="0.35433070866141736" bottom="0.15748031496062992" header="0.31496062992125984" footer="0.31496062992125984"/>
  <pageSetup paperSize="9" scale="6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Y119"/>
  <sheetViews>
    <sheetView view="pageBreakPreview" topLeftCell="A28" zoomScale="80" zoomScaleSheetLayoutView="80" workbookViewId="0">
      <selection activeCell="G59" sqref="G59"/>
    </sheetView>
  </sheetViews>
  <sheetFormatPr defaultRowHeight="16.5"/>
  <cols>
    <col min="1" max="1" width="6.7109375" style="6" customWidth="1"/>
    <col min="2" max="2" width="45.42578125" style="3" customWidth="1"/>
    <col min="3" max="5" width="15.140625" style="3" customWidth="1"/>
    <col min="6" max="6" width="16.28515625" style="3" customWidth="1"/>
    <col min="7" max="9" width="15.140625" style="3" customWidth="1"/>
    <col min="10" max="10" width="16.85546875" style="3" customWidth="1"/>
    <col min="11" max="13" width="15.140625" style="3" customWidth="1"/>
    <col min="14" max="14" width="15.85546875" style="3" customWidth="1"/>
    <col min="15" max="17" width="15.140625" style="3" customWidth="1"/>
    <col min="18" max="18" width="17.28515625" style="3" customWidth="1"/>
    <col min="19" max="19" width="20.140625" style="3" customWidth="1"/>
    <col min="20" max="16384" width="9.140625" style="3"/>
  </cols>
  <sheetData>
    <row r="1" spans="1:21">
      <c r="A1" s="68"/>
      <c r="B1" s="68"/>
      <c r="C1" s="68"/>
      <c r="D1" s="68"/>
      <c r="E1" s="68"/>
      <c r="F1" s="68"/>
      <c r="G1" s="68"/>
      <c r="H1" s="68"/>
      <c r="I1" s="68"/>
      <c r="J1" s="1"/>
      <c r="K1" s="1"/>
      <c r="L1" s="1"/>
      <c r="M1" s="1"/>
      <c r="N1" s="1"/>
      <c r="O1" s="2"/>
      <c r="P1" s="2"/>
      <c r="R1" s="2" t="s">
        <v>0</v>
      </c>
      <c r="S1" s="2"/>
    </row>
    <row r="2" spans="1:21">
      <c r="A2" s="72" t="s">
        <v>142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spans="1:2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1">
      <c r="A4" s="4"/>
      <c r="B4" s="4"/>
      <c r="C4" s="4"/>
      <c r="D4" s="4"/>
      <c r="E4" s="4"/>
      <c r="F4" s="4"/>
      <c r="G4" s="4"/>
      <c r="H4" s="4"/>
      <c r="I4" s="4"/>
      <c r="J4" s="5"/>
      <c r="K4" s="2"/>
      <c r="L4" s="2"/>
      <c r="M4" s="2"/>
      <c r="N4" s="2"/>
      <c r="O4" s="2"/>
      <c r="P4" s="2" t="s">
        <v>1</v>
      </c>
      <c r="Q4" s="2"/>
      <c r="R4" s="2"/>
      <c r="S4" s="2"/>
    </row>
    <row r="5" spans="1:21" ht="15.75" customHeight="1">
      <c r="A5" s="69" t="s">
        <v>2</v>
      </c>
      <c r="B5" s="69" t="s">
        <v>3</v>
      </c>
      <c r="C5" s="69" t="s">
        <v>143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</row>
    <row r="6" spans="1:21" s="6" customFormat="1" ht="15.75" customHeight="1">
      <c r="A6" s="69"/>
      <c r="B6" s="69"/>
      <c r="C6" s="69" t="s">
        <v>4</v>
      </c>
      <c r="D6" s="69" t="s">
        <v>5</v>
      </c>
      <c r="E6" s="69" t="s">
        <v>6</v>
      </c>
      <c r="F6" s="69" t="s">
        <v>37</v>
      </c>
      <c r="G6" s="69" t="s">
        <v>7</v>
      </c>
      <c r="H6" s="69" t="s">
        <v>8</v>
      </c>
      <c r="I6" s="69" t="s">
        <v>9</v>
      </c>
      <c r="J6" s="69" t="s">
        <v>40</v>
      </c>
      <c r="K6" s="69" t="s">
        <v>10</v>
      </c>
      <c r="L6" s="69" t="s">
        <v>11</v>
      </c>
      <c r="M6" s="69" t="s">
        <v>12</v>
      </c>
      <c r="N6" s="69" t="s">
        <v>39</v>
      </c>
      <c r="O6" s="69" t="s">
        <v>13</v>
      </c>
      <c r="P6" s="69" t="s">
        <v>14</v>
      </c>
      <c r="Q6" s="69" t="s">
        <v>15</v>
      </c>
      <c r="R6" s="69" t="s">
        <v>38</v>
      </c>
      <c r="S6" s="69" t="s">
        <v>41</v>
      </c>
    </row>
    <row r="7" spans="1:21" s="7" customFormat="1" ht="15.75" customHeight="1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</row>
    <row r="8" spans="1:21" s="7" customFormat="1">
      <c r="A8" s="8">
        <v>1</v>
      </c>
      <c r="B8" s="9" t="s">
        <v>57</v>
      </c>
      <c r="C8" s="26">
        <f>C9+C10+C11+C12+C21+C22+C23+C24+C26</f>
        <v>954000</v>
      </c>
      <c r="D8" s="26">
        <v>1042000</v>
      </c>
      <c r="E8" s="26">
        <v>1165900</v>
      </c>
      <c r="F8" s="26">
        <f t="shared" ref="F8:S8" si="0">F9+F10+F11+F12+F21+F22+F23+F24+F26</f>
        <v>3161900</v>
      </c>
      <c r="G8" s="26">
        <v>1338500</v>
      </c>
      <c r="H8" s="26">
        <v>1384100</v>
      </c>
      <c r="I8" s="26">
        <v>1416300</v>
      </c>
      <c r="J8" s="26">
        <f t="shared" si="0"/>
        <v>4138900</v>
      </c>
      <c r="K8" s="26">
        <v>1470800</v>
      </c>
      <c r="L8" s="26">
        <v>1444800</v>
      </c>
      <c r="M8" s="26">
        <v>1426300</v>
      </c>
      <c r="N8" s="26">
        <f t="shared" si="0"/>
        <v>4341900</v>
      </c>
      <c r="O8" s="26">
        <v>1406600</v>
      </c>
      <c r="P8" s="26">
        <v>1399200</v>
      </c>
      <c r="Q8" s="26">
        <v>1401500</v>
      </c>
      <c r="R8" s="26">
        <f t="shared" si="0"/>
        <v>4207300</v>
      </c>
      <c r="S8" s="26">
        <f t="shared" si="0"/>
        <v>15850000</v>
      </c>
      <c r="T8" s="11"/>
      <c r="U8" s="12"/>
    </row>
    <row r="9" spans="1:21" s="7" customFormat="1">
      <c r="A9" s="23" t="s">
        <v>63</v>
      </c>
      <c r="B9" s="9" t="s">
        <v>59</v>
      </c>
      <c r="C9" s="10">
        <v>300000</v>
      </c>
      <c r="D9" s="10">
        <v>343200</v>
      </c>
      <c r="E9" s="10">
        <v>394400</v>
      </c>
      <c r="F9" s="28">
        <f>E9+D9+C9</f>
        <v>1037600</v>
      </c>
      <c r="G9" s="10">
        <v>556600</v>
      </c>
      <c r="H9" s="10">
        <v>568200</v>
      </c>
      <c r="I9" s="10">
        <v>569500</v>
      </c>
      <c r="J9" s="28">
        <f>I9+H9+G9</f>
        <v>1694300</v>
      </c>
      <c r="K9" s="10">
        <v>626400</v>
      </c>
      <c r="L9" s="10">
        <v>609000</v>
      </c>
      <c r="M9" s="10">
        <v>591600</v>
      </c>
      <c r="N9" s="28">
        <f>M9+L9+K9</f>
        <v>1827000</v>
      </c>
      <c r="O9" s="10">
        <v>571900</v>
      </c>
      <c r="P9" s="10">
        <v>556600</v>
      </c>
      <c r="Q9" s="10">
        <v>545200</v>
      </c>
      <c r="R9" s="28">
        <f>Q9+P9+O9</f>
        <v>1673700</v>
      </c>
      <c r="S9" s="27">
        <f t="shared" ref="S9:S26" si="1">F9+J9+N9+R9</f>
        <v>6232600</v>
      </c>
      <c r="T9" s="11"/>
      <c r="U9" s="12"/>
    </row>
    <row r="10" spans="1:21" s="7" customFormat="1">
      <c r="A10" s="23" t="s">
        <v>64</v>
      </c>
      <c r="B10" s="9" t="s">
        <v>16</v>
      </c>
      <c r="C10" s="10">
        <v>500000</v>
      </c>
      <c r="D10" s="10">
        <v>519000</v>
      </c>
      <c r="E10" s="10">
        <v>590000</v>
      </c>
      <c r="F10" s="28">
        <f>E10+D10+C10</f>
        <v>1609000</v>
      </c>
      <c r="G10" s="10">
        <v>590000</v>
      </c>
      <c r="H10" s="10">
        <v>590000</v>
      </c>
      <c r="I10" s="10">
        <v>590000</v>
      </c>
      <c r="J10" s="28">
        <f>I10+H10+G10</f>
        <v>1770000</v>
      </c>
      <c r="K10" s="10">
        <v>590000</v>
      </c>
      <c r="L10" s="10">
        <v>590000</v>
      </c>
      <c r="M10" s="10">
        <v>590000</v>
      </c>
      <c r="N10" s="28">
        <f>M10+L10+K10</f>
        <v>1770000</v>
      </c>
      <c r="O10" s="10">
        <v>590000</v>
      </c>
      <c r="P10" s="10">
        <v>590000</v>
      </c>
      <c r="Q10" s="10">
        <v>590000</v>
      </c>
      <c r="R10" s="28">
        <f>Q10+P10+O10</f>
        <v>1770000</v>
      </c>
      <c r="S10" s="27">
        <f t="shared" si="1"/>
        <v>6919000</v>
      </c>
      <c r="T10" s="13"/>
      <c r="U10" s="12"/>
    </row>
    <row r="11" spans="1:21" s="7" customFormat="1">
      <c r="A11" s="23" t="s">
        <v>65</v>
      </c>
      <c r="B11" s="9" t="s">
        <v>60</v>
      </c>
      <c r="C11" s="10"/>
      <c r="D11" s="10"/>
      <c r="E11" s="10"/>
      <c r="F11" s="28">
        <f>E11+D11+C11</f>
        <v>0</v>
      </c>
      <c r="G11" s="10"/>
      <c r="H11" s="10"/>
      <c r="I11" s="10"/>
      <c r="J11" s="28">
        <f>I11+H11+G11</f>
        <v>0</v>
      </c>
      <c r="K11" s="10"/>
      <c r="L11" s="10"/>
      <c r="M11" s="10"/>
      <c r="N11" s="28">
        <f>M11+L11+K11</f>
        <v>0</v>
      </c>
      <c r="O11" s="10"/>
      <c r="P11" s="10"/>
      <c r="Q11" s="10"/>
      <c r="R11" s="28">
        <f>Q11+P11+O11</f>
        <v>0</v>
      </c>
      <c r="S11" s="27">
        <f t="shared" si="1"/>
        <v>0</v>
      </c>
      <c r="T11" s="13"/>
      <c r="U11" s="12"/>
    </row>
    <row r="12" spans="1:21" s="7" customFormat="1" ht="18" customHeight="1">
      <c r="A12" s="23" t="s">
        <v>66</v>
      </c>
      <c r="B12" s="14" t="s">
        <v>55</v>
      </c>
      <c r="C12" s="27">
        <f>C13+C14+C15+C16+C17+C18+C19+C20</f>
        <v>154000</v>
      </c>
      <c r="D12" s="27">
        <v>179800</v>
      </c>
      <c r="E12" s="27">
        <v>181500</v>
      </c>
      <c r="F12" s="28">
        <f t="shared" ref="F12:F26" si="2">E12+D12+C12</f>
        <v>515300</v>
      </c>
      <c r="G12" s="27">
        <v>191900</v>
      </c>
      <c r="H12" s="27">
        <v>225900</v>
      </c>
      <c r="I12" s="27">
        <v>256800</v>
      </c>
      <c r="J12" s="28">
        <f t="shared" ref="J12:J26" si="3">I12+H12+G12</f>
        <v>674600</v>
      </c>
      <c r="K12" s="27">
        <v>254400</v>
      </c>
      <c r="L12" s="27">
        <v>245800</v>
      </c>
      <c r="M12" s="27">
        <v>244700</v>
      </c>
      <c r="N12" s="28">
        <f t="shared" ref="N12:N26" si="4">M12+L12+K12</f>
        <v>744900</v>
      </c>
      <c r="O12" s="27">
        <v>244700</v>
      </c>
      <c r="P12" s="27">
        <v>252600</v>
      </c>
      <c r="Q12" s="27">
        <v>266300</v>
      </c>
      <c r="R12" s="28">
        <f t="shared" ref="R12:R26" si="5">Q12+P12+O12</f>
        <v>763600</v>
      </c>
      <c r="S12" s="27">
        <f t="shared" ref="S12" si="6">S13+S14+S15+S16+S17+S18+S19+S20</f>
        <v>2698400</v>
      </c>
      <c r="T12" s="11"/>
      <c r="U12" s="12"/>
    </row>
    <row r="13" spans="1:21" s="7" customFormat="1" ht="33">
      <c r="A13" s="23" t="s">
        <v>97</v>
      </c>
      <c r="B13" s="9" t="s">
        <v>17</v>
      </c>
      <c r="C13" s="10">
        <v>49000</v>
      </c>
      <c r="D13" s="10">
        <v>57900</v>
      </c>
      <c r="E13" s="10">
        <v>56800</v>
      </c>
      <c r="F13" s="28">
        <f t="shared" si="2"/>
        <v>163700</v>
      </c>
      <c r="G13" s="10">
        <v>62500</v>
      </c>
      <c r="H13" s="10">
        <v>73800</v>
      </c>
      <c r="I13" s="10">
        <v>80700</v>
      </c>
      <c r="J13" s="28">
        <f t="shared" si="3"/>
        <v>217000</v>
      </c>
      <c r="K13" s="10">
        <v>80700</v>
      </c>
      <c r="L13" s="10">
        <v>76100</v>
      </c>
      <c r="M13" s="10">
        <v>79500</v>
      </c>
      <c r="N13" s="28">
        <f t="shared" si="4"/>
        <v>236300</v>
      </c>
      <c r="O13" s="10">
        <v>80700</v>
      </c>
      <c r="P13" s="10">
        <v>84000</v>
      </c>
      <c r="Q13" s="10">
        <v>86300</v>
      </c>
      <c r="R13" s="28">
        <f t="shared" si="5"/>
        <v>251000</v>
      </c>
      <c r="S13" s="27">
        <f t="shared" si="1"/>
        <v>868000</v>
      </c>
      <c r="T13" s="13"/>
      <c r="U13" s="12"/>
    </row>
    <row r="14" spans="1:21" s="7" customFormat="1" ht="33">
      <c r="A14" s="23" t="s">
        <v>98</v>
      </c>
      <c r="B14" s="9" t="s">
        <v>58</v>
      </c>
      <c r="C14" s="10">
        <v>50000</v>
      </c>
      <c r="D14" s="10">
        <v>57200</v>
      </c>
      <c r="E14" s="10">
        <v>61600</v>
      </c>
      <c r="F14" s="28">
        <f t="shared" si="2"/>
        <v>168800</v>
      </c>
      <c r="G14" s="10">
        <v>66300</v>
      </c>
      <c r="H14" s="10">
        <v>79100</v>
      </c>
      <c r="I14" s="10">
        <v>94200</v>
      </c>
      <c r="J14" s="28">
        <f t="shared" si="3"/>
        <v>239600</v>
      </c>
      <c r="K14" s="10">
        <v>90700</v>
      </c>
      <c r="L14" s="10">
        <v>81400</v>
      </c>
      <c r="M14" s="10">
        <v>82600</v>
      </c>
      <c r="N14" s="28">
        <f t="shared" si="4"/>
        <v>254700</v>
      </c>
      <c r="O14" s="10">
        <v>83700</v>
      </c>
      <c r="P14" s="10">
        <v>84900</v>
      </c>
      <c r="Q14" s="10">
        <v>91900</v>
      </c>
      <c r="R14" s="28">
        <f t="shared" si="5"/>
        <v>260500</v>
      </c>
      <c r="S14" s="27">
        <f t="shared" si="1"/>
        <v>923600</v>
      </c>
      <c r="T14" s="13"/>
      <c r="U14" s="12"/>
    </row>
    <row r="15" spans="1:21" s="7" customFormat="1" ht="49.5">
      <c r="A15" s="23" t="s">
        <v>99</v>
      </c>
      <c r="B15" s="14" t="s">
        <v>111</v>
      </c>
      <c r="C15" s="10"/>
      <c r="D15" s="10"/>
      <c r="E15" s="10"/>
      <c r="F15" s="28">
        <f t="shared" si="2"/>
        <v>0</v>
      </c>
      <c r="G15" s="10"/>
      <c r="H15" s="10"/>
      <c r="I15" s="10"/>
      <c r="J15" s="28">
        <f t="shared" si="3"/>
        <v>0</v>
      </c>
      <c r="K15" s="10"/>
      <c r="L15" s="10"/>
      <c r="M15" s="10"/>
      <c r="N15" s="28">
        <f t="shared" si="4"/>
        <v>0</v>
      </c>
      <c r="O15" s="10"/>
      <c r="P15" s="10"/>
      <c r="Q15" s="10"/>
      <c r="R15" s="28">
        <f t="shared" si="5"/>
        <v>0</v>
      </c>
      <c r="S15" s="27">
        <f t="shared" si="1"/>
        <v>0</v>
      </c>
      <c r="T15" s="13"/>
      <c r="U15" s="12"/>
    </row>
    <row r="16" spans="1:21" s="7" customFormat="1" ht="33">
      <c r="A16" s="23" t="s">
        <v>100</v>
      </c>
      <c r="B16" s="9" t="s">
        <v>61</v>
      </c>
      <c r="C16" s="10"/>
      <c r="D16" s="10"/>
      <c r="E16" s="10"/>
      <c r="F16" s="28">
        <f t="shared" si="2"/>
        <v>0</v>
      </c>
      <c r="G16" s="10"/>
      <c r="H16" s="10"/>
      <c r="I16" s="10"/>
      <c r="J16" s="28">
        <f t="shared" si="3"/>
        <v>0</v>
      </c>
      <c r="K16" s="10"/>
      <c r="L16" s="10"/>
      <c r="M16" s="10"/>
      <c r="N16" s="28">
        <f t="shared" si="4"/>
        <v>0</v>
      </c>
      <c r="O16" s="10"/>
      <c r="P16" s="10"/>
      <c r="Q16" s="10"/>
      <c r="R16" s="28">
        <f t="shared" si="5"/>
        <v>0</v>
      </c>
      <c r="S16" s="27">
        <f t="shared" si="1"/>
        <v>0</v>
      </c>
      <c r="T16" s="13"/>
      <c r="U16" s="12"/>
    </row>
    <row r="17" spans="1:21" s="7" customFormat="1" ht="66">
      <c r="A17" s="23" t="s">
        <v>101</v>
      </c>
      <c r="B17" s="14" t="s">
        <v>110</v>
      </c>
      <c r="C17" s="10">
        <v>27000</v>
      </c>
      <c r="D17" s="10">
        <v>28700</v>
      </c>
      <c r="E17" s="10">
        <v>31100</v>
      </c>
      <c r="F17" s="28">
        <f t="shared" si="2"/>
        <v>86800</v>
      </c>
      <c r="G17" s="10">
        <v>31100</v>
      </c>
      <c r="H17" s="10">
        <v>40000</v>
      </c>
      <c r="I17" s="10">
        <v>38900</v>
      </c>
      <c r="J17" s="28">
        <f t="shared" si="3"/>
        <v>110000</v>
      </c>
      <c r="K17" s="10">
        <v>40000</v>
      </c>
      <c r="L17" s="10">
        <v>43300</v>
      </c>
      <c r="M17" s="10">
        <v>35600</v>
      </c>
      <c r="N17" s="28">
        <f t="shared" si="4"/>
        <v>118900</v>
      </c>
      <c r="O17" s="10">
        <v>33300</v>
      </c>
      <c r="P17" s="10">
        <v>36700</v>
      </c>
      <c r="Q17" s="10">
        <v>41100</v>
      </c>
      <c r="R17" s="28">
        <f t="shared" si="5"/>
        <v>111100</v>
      </c>
      <c r="S17" s="27">
        <f t="shared" si="1"/>
        <v>426800</v>
      </c>
      <c r="T17" s="13"/>
      <c r="U17" s="12"/>
    </row>
    <row r="18" spans="1:21" s="7" customFormat="1" ht="33">
      <c r="A18" s="23" t="s">
        <v>102</v>
      </c>
      <c r="B18" s="9" t="s">
        <v>18</v>
      </c>
      <c r="C18" s="10">
        <v>28000</v>
      </c>
      <c r="D18" s="10">
        <v>36000</v>
      </c>
      <c r="E18" s="10">
        <v>32000</v>
      </c>
      <c r="F18" s="28">
        <f t="shared" si="2"/>
        <v>96000</v>
      </c>
      <c r="G18" s="10">
        <v>32000</v>
      </c>
      <c r="H18" s="10">
        <v>33000</v>
      </c>
      <c r="I18" s="10">
        <v>43000</v>
      </c>
      <c r="J18" s="28">
        <f t="shared" si="3"/>
        <v>108000</v>
      </c>
      <c r="K18" s="10">
        <v>43000</v>
      </c>
      <c r="L18" s="10">
        <v>45000</v>
      </c>
      <c r="M18" s="10">
        <v>47000</v>
      </c>
      <c r="N18" s="28">
        <f t="shared" si="4"/>
        <v>135000</v>
      </c>
      <c r="O18" s="10">
        <v>47000</v>
      </c>
      <c r="P18" s="10">
        <v>47000</v>
      </c>
      <c r="Q18" s="10">
        <v>47000</v>
      </c>
      <c r="R18" s="28">
        <f t="shared" si="5"/>
        <v>141000</v>
      </c>
      <c r="S18" s="27">
        <f t="shared" si="1"/>
        <v>480000</v>
      </c>
      <c r="T18" s="13"/>
      <c r="U18" s="12"/>
    </row>
    <row r="19" spans="1:21" s="7" customFormat="1" ht="33">
      <c r="A19" s="23" t="s">
        <v>103</v>
      </c>
      <c r="B19" s="15" t="s">
        <v>19</v>
      </c>
      <c r="C19" s="10"/>
      <c r="D19" s="10"/>
      <c r="E19" s="10"/>
      <c r="F19" s="28">
        <f t="shared" si="2"/>
        <v>0</v>
      </c>
      <c r="G19" s="10"/>
      <c r="H19" s="10"/>
      <c r="I19" s="10"/>
      <c r="J19" s="28">
        <f t="shared" si="3"/>
        <v>0</v>
      </c>
      <c r="K19" s="10"/>
      <c r="L19" s="10"/>
      <c r="M19" s="10"/>
      <c r="N19" s="28">
        <f t="shared" si="4"/>
        <v>0</v>
      </c>
      <c r="O19" s="10"/>
      <c r="P19" s="10"/>
      <c r="Q19" s="10"/>
      <c r="R19" s="28">
        <f t="shared" si="5"/>
        <v>0</v>
      </c>
      <c r="S19" s="27">
        <f t="shared" si="1"/>
        <v>0</v>
      </c>
      <c r="T19" s="13"/>
      <c r="U19" s="12"/>
    </row>
    <row r="20" spans="1:21" s="7" customFormat="1" ht="33">
      <c r="A20" s="23" t="s">
        <v>104</v>
      </c>
      <c r="B20" s="15" t="s">
        <v>62</v>
      </c>
      <c r="C20" s="10"/>
      <c r="D20" s="10"/>
      <c r="E20" s="10"/>
      <c r="F20" s="28">
        <f t="shared" si="2"/>
        <v>0</v>
      </c>
      <c r="G20" s="10"/>
      <c r="H20" s="10"/>
      <c r="I20" s="10"/>
      <c r="J20" s="28">
        <f t="shared" si="3"/>
        <v>0</v>
      </c>
      <c r="K20" s="10"/>
      <c r="L20" s="10"/>
      <c r="M20" s="10"/>
      <c r="N20" s="28">
        <f t="shared" si="4"/>
        <v>0</v>
      </c>
      <c r="O20" s="10"/>
      <c r="P20" s="10"/>
      <c r="Q20" s="10"/>
      <c r="R20" s="28">
        <f t="shared" si="5"/>
        <v>0</v>
      </c>
      <c r="S20" s="27">
        <f t="shared" si="1"/>
        <v>0</v>
      </c>
      <c r="T20" s="13"/>
      <c r="U20" s="12"/>
    </row>
    <row r="21" spans="1:21" s="7" customFormat="1">
      <c r="A21" s="23" t="s">
        <v>67</v>
      </c>
      <c r="B21" s="9" t="s">
        <v>52</v>
      </c>
      <c r="C21" s="10"/>
      <c r="D21" s="10"/>
      <c r="E21" s="10"/>
      <c r="F21" s="28">
        <f t="shared" si="2"/>
        <v>0</v>
      </c>
      <c r="G21" s="10"/>
      <c r="H21" s="10"/>
      <c r="I21" s="10"/>
      <c r="J21" s="28">
        <f t="shared" si="3"/>
        <v>0</v>
      </c>
      <c r="K21" s="10"/>
      <c r="L21" s="10"/>
      <c r="M21" s="10"/>
      <c r="N21" s="28">
        <f t="shared" si="4"/>
        <v>0</v>
      </c>
      <c r="O21" s="10"/>
      <c r="P21" s="10"/>
      <c r="Q21" s="10"/>
      <c r="R21" s="28">
        <f t="shared" si="5"/>
        <v>0</v>
      </c>
      <c r="S21" s="27">
        <f t="shared" si="1"/>
        <v>0</v>
      </c>
      <c r="T21" s="13"/>
      <c r="U21" s="12"/>
    </row>
    <row r="22" spans="1:21" s="7" customFormat="1">
      <c r="A22" s="23" t="s">
        <v>68</v>
      </c>
      <c r="B22" s="9" t="s">
        <v>56</v>
      </c>
      <c r="C22" s="10"/>
      <c r="D22" s="10"/>
      <c r="E22" s="10"/>
      <c r="F22" s="28">
        <f t="shared" si="2"/>
        <v>0</v>
      </c>
      <c r="G22" s="10"/>
      <c r="H22" s="10"/>
      <c r="I22" s="10"/>
      <c r="J22" s="28">
        <f t="shared" si="3"/>
        <v>0</v>
      </c>
      <c r="K22" s="10"/>
      <c r="L22" s="10"/>
      <c r="M22" s="10"/>
      <c r="N22" s="28">
        <f t="shared" si="4"/>
        <v>0</v>
      </c>
      <c r="O22" s="10"/>
      <c r="P22" s="10"/>
      <c r="Q22" s="10"/>
      <c r="R22" s="28">
        <f t="shared" si="5"/>
        <v>0</v>
      </c>
      <c r="S22" s="27">
        <f t="shared" si="1"/>
        <v>0</v>
      </c>
      <c r="T22" s="13"/>
      <c r="U22" s="12"/>
    </row>
    <row r="23" spans="1:21" s="7" customFormat="1">
      <c r="A23" s="23" t="s">
        <v>69</v>
      </c>
      <c r="B23" s="9" t="s">
        <v>53</v>
      </c>
      <c r="C23" s="10"/>
      <c r="D23" s="10"/>
      <c r="E23" s="10"/>
      <c r="F23" s="28">
        <f t="shared" si="2"/>
        <v>0</v>
      </c>
      <c r="G23" s="10"/>
      <c r="H23" s="10"/>
      <c r="I23" s="10"/>
      <c r="J23" s="28">
        <f t="shared" si="3"/>
        <v>0</v>
      </c>
      <c r="K23" s="10"/>
      <c r="L23" s="10"/>
      <c r="M23" s="10"/>
      <c r="N23" s="28">
        <f t="shared" si="4"/>
        <v>0</v>
      </c>
      <c r="O23" s="10"/>
      <c r="P23" s="10"/>
      <c r="Q23" s="10"/>
      <c r="R23" s="28">
        <f t="shared" si="5"/>
        <v>0</v>
      </c>
      <c r="S23" s="27">
        <f t="shared" si="1"/>
        <v>0</v>
      </c>
      <c r="T23" s="13"/>
      <c r="U23" s="12"/>
    </row>
    <row r="24" spans="1:21" s="7" customFormat="1">
      <c r="A24" s="23" t="s">
        <v>70</v>
      </c>
      <c r="B24" s="9" t="s">
        <v>54</v>
      </c>
      <c r="C24" s="10"/>
      <c r="D24" s="10"/>
      <c r="E24" s="10"/>
      <c r="F24" s="28">
        <f t="shared" si="2"/>
        <v>0</v>
      </c>
      <c r="G24" s="10"/>
      <c r="H24" s="10"/>
      <c r="I24" s="10"/>
      <c r="J24" s="28">
        <f t="shared" si="3"/>
        <v>0</v>
      </c>
      <c r="K24" s="10"/>
      <c r="L24" s="10"/>
      <c r="M24" s="10"/>
      <c r="N24" s="28">
        <f t="shared" si="4"/>
        <v>0</v>
      </c>
      <c r="O24" s="10"/>
      <c r="P24" s="10"/>
      <c r="Q24" s="10"/>
      <c r="R24" s="28">
        <f t="shared" si="5"/>
        <v>0</v>
      </c>
      <c r="S24" s="27">
        <f t="shared" si="1"/>
        <v>0</v>
      </c>
      <c r="T24" s="13"/>
      <c r="U24" s="12"/>
    </row>
    <row r="25" spans="1:21" s="7" customFormat="1" ht="33">
      <c r="A25" s="23" t="s">
        <v>105</v>
      </c>
      <c r="B25" s="9" t="s">
        <v>106</v>
      </c>
      <c r="C25" s="10"/>
      <c r="D25" s="10"/>
      <c r="E25" s="10"/>
      <c r="F25" s="28">
        <f t="shared" si="2"/>
        <v>0</v>
      </c>
      <c r="G25" s="10"/>
      <c r="H25" s="10"/>
      <c r="I25" s="10"/>
      <c r="J25" s="28">
        <f t="shared" si="3"/>
        <v>0</v>
      </c>
      <c r="K25" s="10"/>
      <c r="L25" s="10"/>
      <c r="M25" s="10"/>
      <c r="N25" s="28">
        <f t="shared" si="4"/>
        <v>0</v>
      </c>
      <c r="O25" s="10"/>
      <c r="P25" s="10"/>
      <c r="Q25" s="10"/>
      <c r="R25" s="28">
        <f t="shared" si="5"/>
        <v>0</v>
      </c>
      <c r="S25" s="27">
        <f t="shared" si="1"/>
        <v>0</v>
      </c>
      <c r="T25" s="13"/>
      <c r="U25" s="12"/>
    </row>
    <row r="26" spans="1:21" s="7" customFormat="1">
      <c r="A26" s="23" t="s">
        <v>71</v>
      </c>
      <c r="B26" s="9" t="s">
        <v>20</v>
      </c>
      <c r="C26" s="10"/>
      <c r="D26" s="10"/>
      <c r="E26" s="10"/>
      <c r="F26" s="28">
        <f t="shared" si="2"/>
        <v>0</v>
      </c>
      <c r="G26" s="10"/>
      <c r="H26" s="10"/>
      <c r="I26" s="10"/>
      <c r="J26" s="28">
        <f t="shared" si="3"/>
        <v>0</v>
      </c>
      <c r="K26" s="10"/>
      <c r="L26" s="10"/>
      <c r="M26" s="10"/>
      <c r="N26" s="28">
        <f t="shared" si="4"/>
        <v>0</v>
      </c>
      <c r="O26" s="10"/>
      <c r="P26" s="10"/>
      <c r="Q26" s="10"/>
      <c r="R26" s="28">
        <f t="shared" si="5"/>
        <v>0</v>
      </c>
      <c r="S26" s="27">
        <f t="shared" si="1"/>
        <v>0</v>
      </c>
      <c r="T26" s="13"/>
      <c r="U26" s="12"/>
    </row>
    <row r="27" spans="1:21" s="7" customFormat="1">
      <c r="A27" s="8"/>
      <c r="B27" s="9"/>
      <c r="C27" s="10"/>
      <c r="D27" s="10"/>
      <c r="E27" s="10"/>
      <c r="F27" s="28"/>
      <c r="G27" s="10"/>
      <c r="H27" s="10"/>
      <c r="I27" s="10"/>
      <c r="J27" s="28"/>
      <c r="K27" s="10"/>
      <c r="L27" s="10"/>
      <c r="M27" s="10"/>
      <c r="N27" s="28"/>
      <c r="O27" s="10"/>
      <c r="P27" s="10"/>
      <c r="Q27" s="10"/>
      <c r="R27" s="28"/>
      <c r="S27" s="27"/>
      <c r="T27" s="13"/>
      <c r="U27" s="12"/>
    </row>
    <row r="28" spans="1:21" s="7" customFormat="1">
      <c r="A28" s="8">
        <v>2</v>
      </c>
      <c r="B28" s="34" t="s">
        <v>72</v>
      </c>
      <c r="C28" s="26">
        <f>C29+C30+C31+C32+C33+C34</f>
        <v>333635.82608695654</v>
      </c>
      <c r="D28" s="26">
        <f t="shared" ref="D28:S28" si="7">D29+D30+D31+D32+D33+D34</f>
        <v>347798.4347826087</v>
      </c>
      <c r="E28" s="26">
        <f t="shared" si="7"/>
        <v>380905.13043478259</v>
      </c>
      <c r="F28" s="26">
        <f t="shared" si="7"/>
        <v>1062339.3913043479</v>
      </c>
      <c r="G28" s="26">
        <f t="shared" si="7"/>
        <v>408975.5652173913</v>
      </c>
      <c r="H28" s="26">
        <f t="shared" si="7"/>
        <v>420653.82608695654</v>
      </c>
      <c r="I28" s="26">
        <f t="shared" si="7"/>
        <v>432153.82608695654</v>
      </c>
      <c r="J28" s="26">
        <f t="shared" si="7"/>
        <v>1261783.2173913042</v>
      </c>
      <c r="K28" s="26">
        <f t="shared" si="7"/>
        <v>445240.78260869568</v>
      </c>
      <c r="L28" s="26">
        <f t="shared" si="7"/>
        <v>441327.73913043475</v>
      </c>
      <c r="M28" s="26">
        <f t="shared" si="7"/>
        <v>435697.30434782605</v>
      </c>
      <c r="N28" s="26">
        <f t="shared" si="7"/>
        <v>1322265.8260869565</v>
      </c>
      <c r="O28" s="26">
        <f t="shared" si="7"/>
        <v>452401.65217391303</v>
      </c>
      <c r="P28" s="26">
        <f t="shared" si="7"/>
        <v>452949.47826086951</v>
      </c>
      <c r="Q28" s="26">
        <f t="shared" si="7"/>
        <v>453527.47826086951</v>
      </c>
      <c r="R28" s="26">
        <f t="shared" si="7"/>
        <v>1358878.6086956521</v>
      </c>
      <c r="S28" s="26">
        <f t="shared" si="7"/>
        <v>5005267.0434782607</v>
      </c>
      <c r="T28" s="13"/>
      <c r="U28" s="12"/>
    </row>
    <row r="29" spans="1:21" s="7" customFormat="1">
      <c r="A29" s="8" t="s">
        <v>73</v>
      </c>
      <c r="B29" s="34" t="s">
        <v>141</v>
      </c>
      <c r="C29" s="27">
        <f>((C8-C22-C23-C26)/115*15)</f>
        <v>124434.78260869566</v>
      </c>
      <c r="D29" s="27">
        <f t="shared" ref="D29:S29" si="8">((D8-D22-D23-D26)/115*15)</f>
        <v>135913.04347826086</v>
      </c>
      <c r="E29" s="27">
        <f t="shared" si="8"/>
        <v>152073.91304347827</v>
      </c>
      <c r="F29" s="27">
        <f t="shared" si="8"/>
        <v>412421.73913043475</v>
      </c>
      <c r="G29" s="27">
        <f t="shared" si="8"/>
        <v>174586.95652173914</v>
      </c>
      <c r="H29" s="27">
        <f t="shared" si="8"/>
        <v>180534.78260869565</v>
      </c>
      <c r="I29" s="27">
        <f t="shared" si="8"/>
        <v>184734.78260869565</v>
      </c>
      <c r="J29" s="27">
        <f t="shared" si="8"/>
        <v>539856.52173913049</v>
      </c>
      <c r="K29" s="27">
        <f t="shared" si="8"/>
        <v>191843.47826086957</v>
      </c>
      <c r="L29" s="27">
        <f t="shared" si="8"/>
        <v>188452.17391304349</v>
      </c>
      <c r="M29" s="27">
        <f t="shared" si="8"/>
        <v>186039.13043478262</v>
      </c>
      <c r="N29" s="27">
        <f t="shared" si="8"/>
        <v>566334.78260869556</v>
      </c>
      <c r="O29" s="27">
        <f t="shared" si="8"/>
        <v>183469.5652173913</v>
      </c>
      <c r="P29" s="27">
        <f t="shared" si="8"/>
        <v>182504.34782608695</v>
      </c>
      <c r="Q29" s="27">
        <f t="shared" si="8"/>
        <v>182804.34782608695</v>
      </c>
      <c r="R29" s="27">
        <f t="shared" si="8"/>
        <v>548778.26086956519</v>
      </c>
      <c r="S29" s="27">
        <f t="shared" si="8"/>
        <v>2067391.3043478259</v>
      </c>
      <c r="T29" s="13"/>
      <c r="U29" s="12"/>
    </row>
    <row r="30" spans="1:21" s="7" customFormat="1">
      <c r="A30" s="8" t="s">
        <v>74</v>
      </c>
      <c r="B30" s="34" t="s">
        <v>43</v>
      </c>
      <c r="C30" s="27">
        <f>C39</f>
        <v>39924</v>
      </c>
      <c r="D30" s="27">
        <f t="shared" ref="D30:S30" si="9">D39</f>
        <v>39924</v>
      </c>
      <c r="E30" s="27">
        <f t="shared" si="9"/>
        <v>39924</v>
      </c>
      <c r="F30" s="27">
        <f t="shared" si="9"/>
        <v>119772</v>
      </c>
      <c r="G30" s="27">
        <f t="shared" si="9"/>
        <v>39924</v>
      </c>
      <c r="H30" s="27">
        <f t="shared" si="9"/>
        <v>39924</v>
      </c>
      <c r="I30" s="27">
        <f t="shared" si="9"/>
        <v>39924</v>
      </c>
      <c r="J30" s="27">
        <f t="shared" si="9"/>
        <v>119772</v>
      </c>
      <c r="K30" s="27">
        <f t="shared" si="9"/>
        <v>39924</v>
      </c>
      <c r="L30" s="27">
        <f t="shared" si="9"/>
        <v>39924</v>
      </c>
      <c r="M30" s="27">
        <f t="shared" si="9"/>
        <v>39924</v>
      </c>
      <c r="N30" s="27">
        <f t="shared" si="9"/>
        <v>119772</v>
      </c>
      <c r="O30" s="27">
        <f t="shared" si="9"/>
        <v>39924</v>
      </c>
      <c r="P30" s="27">
        <f t="shared" si="9"/>
        <v>39924</v>
      </c>
      <c r="Q30" s="27">
        <f t="shared" si="9"/>
        <v>39924</v>
      </c>
      <c r="R30" s="27">
        <f t="shared" si="9"/>
        <v>119772</v>
      </c>
      <c r="S30" s="27">
        <f t="shared" si="9"/>
        <v>479088</v>
      </c>
      <c r="T30" s="13"/>
      <c r="U30" s="12"/>
    </row>
    <row r="31" spans="1:21" s="7" customFormat="1">
      <c r="A31" s="8" t="s">
        <v>75</v>
      </c>
      <c r="B31" s="34" t="s">
        <v>46</v>
      </c>
      <c r="C31" s="27">
        <v>69935</v>
      </c>
      <c r="D31" s="27">
        <f t="shared" ref="D31:S33" si="10">D40</f>
        <v>59770</v>
      </c>
      <c r="E31" s="27">
        <f t="shared" si="10"/>
        <v>59770</v>
      </c>
      <c r="F31" s="27">
        <f t="shared" si="10"/>
        <v>189475</v>
      </c>
      <c r="G31" s="27">
        <f t="shared" si="10"/>
        <v>59770</v>
      </c>
      <c r="H31" s="27">
        <f t="shared" si="10"/>
        <v>59770</v>
      </c>
      <c r="I31" s="27">
        <f t="shared" si="10"/>
        <v>59770</v>
      </c>
      <c r="J31" s="27">
        <f t="shared" si="10"/>
        <v>179310</v>
      </c>
      <c r="K31" s="27">
        <f t="shared" si="10"/>
        <v>59770</v>
      </c>
      <c r="L31" s="27">
        <f t="shared" si="10"/>
        <v>59770</v>
      </c>
      <c r="M31" s="27">
        <f t="shared" si="10"/>
        <v>59770</v>
      </c>
      <c r="N31" s="27">
        <f t="shared" si="10"/>
        <v>179310</v>
      </c>
      <c r="O31" s="27">
        <f t="shared" si="10"/>
        <v>59770</v>
      </c>
      <c r="P31" s="27">
        <f t="shared" si="10"/>
        <v>59770</v>
      </c>
      <c r="Q31" s="27">
        <f t="shared" si="10"/>
        <v>59755</v>
      </c>
      <c r="R31" s="27">
        <f t="shared" si="10"/>
        <v>179295</v>
      </c>
      <c r="S31" s="27">
        <f t="shared" si="10"/>
        <v>727390</v>
      </c>
      <c r="T31" s="13"/>
      <c r="U31" s="12"/>
    </row>
    <row r="32" spans="1:21" s="7" customFormat="1">
      <c r="A32" s="8" t="s">
        <v>76</v>
      </c>
      <c r="B32" s="34" t="s">
        <v>44</v>
      </c>
      <c r="C32" s="27">
        <v>92596</v>
      </c>
      <c r="D32" s="27">
        <f t="shared" ref="D32:R32" si="11">D41</f>
        <v>92596</v>
      </c>
      <c r="E32" s="27">
        <f t="shared" si="11"/>
        <v>92596</v>
      </c>
      <c r="F32" s="27">
        <f t="shared" si="11"/>
        <v>277788</v>
      </c>
      <c r="G32" s="27">
        <f t="shared" si="11"/>
        <v>92596</v>
      </c>
      <c r="H32" s="27">
        <f t="shared" si="11"/>
        <v>92596</v>
      </c>
      <c r="I32" s="27">
        <f t="shared" si="11"/>
        <v>92596</v>
      </c>
      <c r="J32" s="27">
        <f t="shared" si="11"/>
        <v>277788</v>
      </c>
      <c r="K32" s="27">
        <f t="shared" si="11"/>
        <v>92596</v>
      </c>
      <c r="L32" s="27">
        <f t="shared" si="11"/>
        <v>92596</v>
      </c>
      <c r="M32" s="27">
        <f t="shared" si="11"/>
        <v>92596</v>
      </c>
      <c r="N32" s="27">
        <f t="shared" si="11"/>
        <v>277788</v>
      </c>
      <c r="O32" s="27">
        <f t="shared" si="11"/>
        <v>92596</v>
      </c>
      <c r="P32" s="27">
        <f t="shared" si="11"/>
        <v>92596</v>
      </c>
      <c r="Q32" s="27">
        <f t="shared" si="11"/>
        <v>92601</v>
      </c>
      <c r="R32" s="27">
        <f t="shared" si="11"/>
        <v>277793</v>
      </c>
      <c r="S32" s="27">
        <f t="shared" si="10"/>
        <v>1111157</v>
      </c>
      <c r="T32" s="13"/>
      <c r="U32" s="12"/>
    </row>
    <row r="33" spans="1:25" s="7" customFormat="1" ht="41.25" customHeight="1">
      <c r="A33" s="8" t="s">
        <v>77</v>
      </c>
      <c r="B33" s="35" t="s">
        <v>45</v>
      </c>
      <c r="C33" s="27">
        <v>2600</v>
      </c>
      <c r="D33" s="27">
        <f t="shared" si="10"/>
        <v>2600</v>
      </c>
      <c r="E33" s="27">
        <f t="shared" si="10"/>
        <v>2600</v>
      </c>
      <c r="F33" s="27">
        <f t="shared" si="10"/>
        <v>7800</v>
      </c>
      <c r="G33" s="27">
        <f t="shared" si="10"/>
        <v>2600</v>
      </c>
      <c r="H33" s="27">
        <f t="shared" si="10"/>
        <v>2600</v>
      </c>
      <c r="I33" s="27">
        <f t="shared" si="10"/>
        <v>2600</v>
      </c>
      <c r="J33" s="27">
        <f t="shared" si="10"/>
        <v>7800</v>
      </c>
      <c r="K33" s="27">
        <f t="shared" si="10"/>
        <v>2600</v>
      </c>
      <c r="L33" s="27">
        <f t="shared" si="10"/>
        <v>2600</v>
      </c>
      <c r="M33" s="27">
        <f t="shared" si="10"/>
        <v>2600</v>
      </c>
      <c r="N33" s="27">
        <f t="shared" si="10"/>
        <v>7800</v>
      </c>
      <c r="O33" s="27">
        <f t="shared" si="10"/>
        <v>2600</v>
      </c>
      <c r="P33" s="27">
        <f t="shared" si="10"/>
        <v>2600</v>
      </c>
      <c r="Q33" s="27">
        <f t="shared" si="10"/>
        <v>2600</v>
      </c>
      <c r="R33" s="27">
        <f t="shared" si="10"/>
        <v>7800</v>
      </c>
      <c r="S33" s="27">
        <f t="shared" si="10"/>
        <v>31200</v>
      </c>
      <c r="T33" s="13"/>
      <c r="U33" s="12"/>
    </row>
    <row r="34" spans="1:25" s="7" customFormat="1">
      <c r="A34" s="8" t="s">
        <v>78</v>
      </c>
      <c r="B34" s="34" t="s">
        <v>36</v>
      </c>
      <c r="C34" s="27">
        <f>C58</f>
        <v>4146.0434782608645</v>
      </c>
      <c r="D34" s="27">
        <f t="shared" ref="D34:S34" si="12">D58</f>
        <v>16995.391304347828</v>
      </c>
      <c r="E34" s="27">
        <f t="shared" si="12"/>
        <v>33941.217391304344</v>
      </c>
      <c r="F34" s="27">
        <f t="shared" si="12"/>
        <v>55082.652173913084</v>
      </c>
      <c r="G34" s="27">
        <f t="shared" si="12"/>
        <v>39498.608695652154</v>
      </c>
      <c r="H34" s="27">
        <f t="shared" si="12"/>
        <v>45229.043478260894</v>
      </c>
      <c r="I34" s="27">
        <f t="shared" si="12"/>
        <v>52529.043478260894</v>
      </c>
      <c r="J34" s="27">
        <f t="shared" si="12"/>
        <v>137256.69565217392</v>
      </c>
      <c r="K34" s="27">
        <f t="shared" si="12"/>
        <v>58507.304347826081</v>
      </c>
      <c r="L34" s="27">
        <f t="shared" si="12"/>
        <v>57985.565217391311</v>
      </c>
      <c r="M34" s="27">
        <f t="shared" si="12"/>
        <v>54768.173913043458</v>
      </c>
      <c r="N34" s="27">
        <f t="shared" si="12"/>
        <v>171261.04347826095</v>
      </c>
      <c r="O34" s="27">
        <f t="shared" si="12"/>
        <v>74042.086956521729</v>
      </c>
      <c r="P34" s="27">
        <f t="shared" si="12"/>
        <v>75555.130434782623</v>
      </c>
      <c r="Q34" s="27">
        <f t="shared" si="12"/>
        <v>75843.130434782623</v>
      </c>
      <c r="R34" s="27">
        <f t="shared" si="12"/>
        <v>225440.34782608692</v>
      </c>
      <c r="S34" s="27">
        <f t="shared" si="12"/>
        <v>589040.73913043481</v>
      </c>
      <c r="T34" s="13"/>
      <c r="U34" s="12"/>
    </row>
    <row r="35" spans="1:25" s="7" customFormat="1">
      <c r="A35" s="8">
        <v>3</v>
      </c>
      <c r="B35" s="34" t="s">
        <v>42</v>
      </c>
      <c r="C35" s="26">
        <f>C8-C29</f>
        <v>829565.21739130432</v>
      </c>
      <c r="D35" s="26">
        <f t="shared" ref="D35:S35" si="13">D8-D29</f>
        <v>906086.95652173914</v>
      </c>
      <c r="E35" s="26">
        <f t="shared" si="13"/>
        <v>1013826.0869565217</v>
      </c>
      <c r="F35" s="26">
        <f t="shared" si="13"/>
        <v>2749478.2608695654</v>
      </c>
      <c r="G35" s="26">
        <f t="shared" si="13"/>
        <v>1163913.0434782607</v>
      </c>
      <c r="H35" s="26">
        <f t="shared" si="13"/>
        <v>1203565.2173913044</v>
      </c>
      <c r="I35" s="26">
        <f t="shared" si="13"/>
        <v>1231565.2173913044</v>
      </c>
      <c r="J35" s="26">
        <f t="shared" si="13"/>
        <v>3599043.4782608696</v>
      </c>
      <c r="K35" s="26">
        <f t="shared" si="13"/>
        <v>1278956.5217391304</v>
      </c>
      <c r="L35" s="26">
        <f t="shared" si="13"/>
        <v>1256347.8260869565</v>
      </c>
      <c r="M35" s="26">
        <f t="shared" si="13"/>
        <v>1240260.8695652173</v>
      </c>
      <c r="N35" s="26">
        <f t="shared" si="13"/>
        <v>3775565.2173913047</v>
      </c>
      <c r="O35" s="26">
        <f t="shared" si="13"/>
        <v>1223130.4347826086</v>
      </c>
      <c r="P35" s="26">
        <f t="shared" si="13"/>
        <v>1216695.6521739131</v>
      </c>
      <c r="Q35" s="26">
        <f t="shared" si="13"/>
        <v>1218695.6521739131</v>
      </c>
      <c r="R35" s="26">
        <f t="shared" si="13"/>
        <v>3658521.7391304346</v>
      </c>
      <c r="S35" s="26">
        <f t="shared" si="13"/>
        <v>13782608.695652174</v>
      </c>
      <c r="T35" s="13"/>
      <c r="U35" s="12"/>
    </row>
    <row r="36" spans="1:25" s="7" customFormat="1">
      <c r="A36" s="8"/>
      <c r="B36" s="8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2"/>
      <c r="U36" s="12"/>
    </row>
    <row r="37" spans="1:25" s="7" customFormat="1">
      <c r="A37" s="17">
        <v>4</v>
      </c>
      <c r="B37" s="15" t="s">
        <v>49</v>
      </c>
      <c r="C37" s="29">
        <f>C38+C39+C40+C41+C42+C43+C44+C45+C46+C47+C48+C49+C50+C51+C52+C53+C54+C55</f>
        <v>808835</v>
      </c>
      <c r="D37" s="29">
        <f t="shared" ref="D37:E37" si="14">D38+D39+D40+D41+D42+D43+D44+D45+D46+D47+D48+D49+D50+D51+D52+D53+D54+D55</f>
        <v>821110</v>
      </c>
      <c r="E37" s="29">
        <f t="shared" si="14"/>
        <v>844120</v>
      </c>
      <c r="F37" s="29">
        <f t="shared" ref="F37" si="15">F38+F39+F40+F41+F42+F43+F44+F45+F46+F47+F48+F49+F50+F51+F52+F53+F54+F55</f>
        <v>2474065</v>
      </c>
      <c r="G37" s="29">
        <f t="shared" ref="G37" si="16">G38+G39+G40+G41+G42+G43+G44+G45+G46+G47+G48+G49+G50+G51+G52+G53+G54+G55</f>
        <v>966420</v>
      </c>
      <c r="H37" s="29">
        <f t="shared" ref="H37" si="17">H38+H39+H40+H41+H42+H43+H44+H45+H46+H47+H48+H49+H50+H51+H52+H53+H54+H55</f>
        <v>977420</v>
      </c>
      <c r="I37" s="29">
        <f t="shared" ref="I37" si="18">I38+I39+I40+I41+I42+I43+I44+I45+I46+I47+I48+I49+I50+I51+I52+I53+I54+I55</f>
        <v>968920</v>
      </c>
      <c r="J37" s="29">
        <f t="shared" ref="J37" si="19">J38+J39+J40+J41+J42+J43+J44+J45+J46+J47+J48+J49+J50+J51+J52+J53+J54+J55</f>
        <v>2912760</v>
      </c>
      <c r="K37" s="29">
        <f t="shared" ref="K37" si="20">K38+K39+K40+K41+K42+K43+K44+K45+K46+K47+K48+K49+K50+K51+K52+K53+K54+K55</f>
        <v>986420</v>
      </c>
      <c r="L37" s="29">
        <f t="shared" ref="L37" si="21">L38+L39+L40+L41+L42+L43+L44+L45+L46+L47+L48+L49+L50+L51+L52+L53+L54+L55</f>
        <v>966420</v>
      </c>
      <c r="M37" s="29">
        <f t="shared" ref="M37" si="22">M38+M39+M40+M41+M42+M43+M44+M45+M46+M47+M48+M49+M50+M51+M52+M53+M54+M55</f>
        <v>966420</v>
      </c>
      <c r="N37" s="29">
        <f t="shared" ref="N37" si="23">N38+N39+N40+N41+N42+N43+N44+N45+N46+N47+N48+N49+N50+N51+N52+N53+N54+N55</f>
        <v>2919260</v>
      </c>
      <c r="O37" s="29">
        <f t="shared" ref="O37" si="24">O38+O39+O40+O41+O42+O43+O44+O45+O46+O47+O48+O49+O50+O51+O52+O53+O54+O55</f>
        <v>852920</v>
      </c>
      <c r="P37" s="29">
        <f t="shared" ref="P37" si="25">P38+P39+P40+P41+P42+P43+P44+P45+P46+P47+P48+P49+P50+P51+P52+P53+P54+P55</f>
        <v>838920</v>
      </c>
      <c r="Q37" s="29">
        <f t="shared" ref="Q37" si="26">Q38+Q39+Q40+Q41+Q42+Q43+Q44+Q45+Q46+Q47+Q48+Q49+Q50+Q51+Q52+Q53+Q54+Q55</f>
        <v>839480</v>
      </c>
      <c r="R37" s="29">
        <f>R38+R39+R40+R41+R42+R43+R44+R45+R46+R47+R48+R49+R50+R51+R52+R53+R54+R55</f>
        <v>2531320</v>
      </c>
      <c r="S37" s="29">
        <f>S38+S39+S40+S41+S42+S43+S44+S45+S46+S47+S48+S49+S50+S51+S52+S53+S54+S55</f>
        <v>10837405</v>
      </c>
    </row>
    <row r="38" spans="1:25" s="7" customFormat="1">
      <c r="A38" s="17" t="s">
        <v>80</v>
      </c>
      <c r="B38" s="15" t="s">
        <v>79</v>
      </c>
      <c r="C38" s="24">
        <v>332700</v>
      </c>
      <c r="D38" s="24">
        <v>332700</v>
      </c>
      <c r="E38" s="24">
        <v>332700</v>
      </c>
      <c r="F38" s="30">
        <f>SUM(C38:E38)</f>
        <v>998100</v>
      </c>
      <c r="G38" s="24">
        <v>332700</v>
      </c>
      <c r="H38" s="24">
        <v>332700</v>
      </c>
      <c r="I38" s="24">
        <v>332700</v>
      </c>
      <c r="J38" s="30">
        <f>SUM(G38:I38)</f>
        <v>998100</v>
      </c>
      <c r="K38" s="24">
        <v>332700</v>
      </c>
      <c r="L38" s="24">
        <v>332700</v>
      </c>
      <c r="M38" s="24">
        <v>332700</v>
      </c>
      <c r="N38" s="30">
        <f>SUM(K38:M38)</f>
        <v>998100</v>
      </c>
      <c r="O38" s="24">
        <v>332700</v>
      </c>
      <c r="P38" s="24">
        <v>332700</v>
      </c>
      <c r="Q38" s="24">
        <v>332700</v>
      </c>
      <c r="R38" s="30">
        <f>SUM(O38:Q38)</f>
        <v>998100</v>
      </c>
      <c r="S38" s="30">
        <f>F38+J38+N38+R38</f>
        <v>3992400</v>
      </c>
      <c r="Y38" s="7">
        <v>6</v>
      </c>
    </row>
    <row r="39" spans="1:25" s="7" customFormat="1">
      <c r="A39" s="17" t="s">
        <v>81</v>
      </c>
      <c r="B39" s="15" t="s">
        <v>43</v>
      </c>
      <c r="C39" s="30">
        <f>(C38)*12%</f>
        <v>39924</v>
      </c>
      <c r="D39" s="30">
        <f t="shared" ref="D39:L39" si="27">(D38)*12%</f>
        <v>39924</v>
      </c>
      <c r="E39" s="30">
        <f t="shared" si="27"/>
        <v>39924</v>
      </c>
      <c r="F39" s="30">
        <f t="shared" si="27"/>
        <v>119772</v>
      </c>
      <c r="G39" s="30">
        <f t="shared" si="27"/>
        <v>39924</v>
      </c>
      <c r="H39" s="30">
        <f t="shared" si="27"/>
        <v>39924</v>
      </c>
      <c r="I39" s="30">
        <f t="shared" si="27"/>
        <v>39924</v>
      </c>
      <c r="J39" s="30">
        <f t="shared" si="27"/>
        <v>119772</v>
      </c>
      <c r="K39" s="30">
        <f t="shared" si="27"/>
        <v>39924</v>
      </c>
      <c r="L39" s="30">
        <f t="shared" si="27"/>
        <v>39924</v>
      </c>
      <c r="M39" s="30">
        <f>(M38)*12%</f>
        <v>39924</v>
      </c>
      <c r="N39" s="30">
        <f t="shared" ref="N39" si="28">(N38)*12%</f>
        <v>119772</v>
      </c>
      <c r="O39" s="30">
        <f t="shared" ref="O39" si="29">(O38)*12%</f>
        <v>39924</v>
      </c>
      <c r="P39" s="30">
        <f t="shared" ref="P39" si="30">(P38)*12%</f>
        <v>39924</v>
      </c>
      <c r="Q39" s="30">
        <f t="shared" ref="Q39" si="31">(Q38)*12%</f>
        <v>39924</v>
      </c>
      <c r="R39" s="30">
        <f t="shared" ref="R39" si="32">(R38)*12%</f>
        <v>119772</v>
      </c>
      <c r="S39" s="30">
        <f t="shared" ref="S39" si="33">(S38)*12%</f>
        <v>479088</v>
      </c>
    </row>
    <row r="40" spans="1:25" s="7" customFormat="1">
      <c r="A40" s="17" t="s">
        <v>82</v>
      </c>
      <c r="B40" s="15" t="s">
        <v>46</v>
      </c>
      <c r="C40" s="24">
        <v>69935</v>
      </c>
      <c r="D40" s="24">
        <v>59770</v>
      </c>
      <c r="E40" s="24">
        <v>59770</v>
      </c>
      <c r="F40" s="30">
        <f>SUM(C40:E40)</f>
        <v>189475</v>
      </c>
      <c r="G40" s="24">
        <v>59770</v>
      </c>
      <c r="H40" s="24">
        <v>59770</v>
      </c>
      <c r="I40" s="24">
        <v>59770</v>
      </c>
      <c r="J40" s="30">
        <f t="shared" ref="J40:J42" si="34">SUM(G40:I40)</f>
        <v>179310</v>
      </c>
      <c r="K40" s="24">
        <v>59770</v>
      </c>
      <c r="L40" s="24">
        <v>59770</v>
      </c>
      <c r="M40" s="24">
        <v>59770</v>
      </c>
      <c r="N40" s="30">
        <f t="shared" ref="N40:N42" si="35">SUM(K40:M40)</f>
        <v>179310</v>
      </c>
      <c r="O40" s="24">
        <v>59770</v>
      </c>
      <c r="P40" s="24">
        <v>59770</v>
      </c>
      <c r="Q40" s="24">
        <v>59755</v>
      </c>
      <c r="R40" s="30">
        <f t="shared" ref="R40:R42" si="36">SUM(O40:Q40)</f>
        <v>179295</v>
      </c>
      <c r="S40" s="30">
        <f t="shared" ref="S40:S55" si="37">F40+J40+N40+R40</f>
        <v>727390</v>
      </c>
    </row>
    <row r="41" spans="1:25" s="7" customFormat="1">
      <c r="A41" s="17" t="s">
        <v>83</v>
      </c>
      <c r="B41" s="15" t="s">
        <v>44</v>
      </c>
      <c r="C41" s="24">
        <v>92596</v>
      </c>
      <c r="D41" s="24">
        <v>92596</v>
      </c>
      <c r="E41" s="24">
        <v>92596</v>
      </c>
      <c r="F41" s="30">
        <f t="shared" ref="F41:F42" si="38">SUM(C41:E41)</f>
        <v>277788</v>
      </c>
      <c r="G41" s="24">
        <v>92596</v>
      </c>
      <c r="H41" s="24">
        <v>92596</v>
      </c>
      <c r="I41" s="24">
        <v>92596</v>
      </c>
      <c r="J41" s="30">
        <f t="shared" si="34"/>
        <v>277788</v>
      </c>
      <c r="K41" s="24">
        <v>92596</v>
      </c>
      <c r="L41" s="24">
        <v>92596</v>
      </c>
      <c r="M41" s="24">
        <v>92596</v>
      </c>
      <c r="N41" s="30">
        <f t="shared" si="35"/>
        <v>277788</v>
      </c>
      <c r="O41" s="24">
        <v>92596</v>
      </c>
      <c r="P41" s="24">
        <v>92596</v>
      </c>
      <c r="Q41" s="24">
        <v>92601</v>
      </c>
      <c r="R41" s="30">
        <f t="shared" si="36"/>
        <v>277793</v>
      </c>
      <c r="S41" s="30">
        <f t="shared" si="37"/>
        <v>1111157</v>
      </c>
    </row>
    <row r="42" spans="1:25" s="7" customFormat="1" ht="33">
      <c r="A42" s="17" t="s">
        <v>84</v>
      </c>
      <c r="B42" s="15" t="s">
        <v>45</v>
      </c>
      <c r="C42" s="24">
        <v>2600</v>
      </c>
      <c r="D42" s="24">
        <v>2600</v>
      </c>
      <c r="E42" s="24">
        <v>2600</v>
      </c>
      <c r="F42" s="30">
        <f t="shared" si="38"/>
        <v>7800</v>
      </c>
      <c r="G42" s="24">
        <v>2600</v>
      </c>
      <c r="H42" s="24">
        <v>2600</v>
      </c>
      <c r="I42" s="24">
        <v>2600</v>
      </c>
      <c r="J42" s="30">
        <f t="shared" si="34"/>
        <v>7800</v>
      </c>
      <c r="K42" s="24">
        <v>2600</v>
      </c>
      <c r="L42" s="24">
        <v>2600</v>
      </c>
      <c r="M42" s="24">
        <v>2600</v>
      </c>
      <c r="N42" s="30">
        <f t="shared" si="35"/>
        <v>7800</v>
      </c>
      <c r="O42" s="24">
        <v>2600</v>
      </c>
      <c r="P42" s="24">
        <v>2600</v>
      </c>
      <c r="Q42" s="24">
        <v>2600</v>
      </c>
      <c r="R42" s="30">
        <f t="shared" si="36"/>
        <v>7800</v>
      </c>
      <c r="S42" s="30">
        <f t="shared" si="37"/>
        <v>31200</v>
      </c>
    </row>
    <row r="43" spans="1:25" s="7" customFormat="1">
      <c r="A43" s="17" t="s">
        <v>85</v>
      </c>
      <c r="B43" s="15" t="s">
        <v>21</v>
      </c>
      <c r="C43" s="24">
        <v>12000</v>
      </c>
      <c r="D43" s="24">
        <v>16000</v>
      </c>
      <c r="E43" s="24">
        <v>16000</v>
      </c>
      <c r="F43" s="30">
        <f t="shared" ref="F43:F56" si="39">SUM(C43:E43)</f>
        <v>44000</v>
      </c>
      <c r="G43" s="24">
        <v>16000</v>
      </c>
      <c r="H43" s="24">
        <v>16000</v>
      </c>
      <c r="I43" s="24">
        <v>16000</v>
      </c>
      <c r="J43" s="30">
        <f t="shared" ref="J43:J55" si="40">SUM(G43:I43)</f>
        <v>48000</v>
      </c>
      <c r="K43" s="24">
        <v>16000</v>
      </c>
      <c r="L43" s="24">
        <v>16000</v>
      </c>
      <c r="M43" s="24">
        <v>16000</v>
      </c>
      <c r="N43" s="30">
        <f t="shared" ref="N43:N55" si="41">SUM(K43:M43)</f>
        <v>48000</v>
      </c>
      <c r="O43" s="24">
        <v>16000</v>
      </c>
      <c r="P43" s="24">
        <v>16000</v>
      </c>
      <c r="Q43" s="24">
        <v>16000</v>
      </c>
      <c r="R43" s="30">
        <f t="shared" ref="R43:R55" si="42">SUM(O43:Q43)</f>
        <v>48000</v>
      </c>
      <c r="S43" s="30">
        <f t="shared" si="37"/>
        <v>188000</v>
      </c>
    </row>
    <row r="44" spans="1:25" s="7" customFormat="1">
      <c r="A44" s="17" t="s">
        <v>86</v>
      </c>
      <c r="B44" s="15" t="s">
        <v>22</v>
      </c>
      <c r="C44" s="24">
        <v>40000</v>
      </c>
      <c r="D44" s="24">
        <v>40000</v>
      </c>
      <c r="E44" s="24">
        <v>40000</v>
      </c>
      <c r="F44" s="30">
        <f t="shared" si="39"/>
        <v>120000</v>
      </c>
      <c r="G44" s="24">
        <v>40000</v>
      </c>
      <c r="H44" s="24">
        <v>40000</v>
      </c>
      <c r="I44" s="24">
        <v>40000</v>
      </c>
      <c r="J44" s="30">
        <f t="shared" si="40"/>
        <v>120000</v>
      </c>
      <c r="K44" s="24">
        <v>40000</v>
      </c>
      <c r="L44" s="24">
        <v>40000</v>
      </c>
      <c r="M44" s="24">
        <v>40000</v>
      </c>
      <c r="N44" s="30">
        <f t="shared" si="41"/>
        <v>120000</v>
      </c>
      <c r="O44" s="24">
        <v>40000</v>
      </c>
      <c r="P44" s="24">
        <v>50000</v>
      </c>
      <c r="Q44" s="24">
        <v>50000</v>
      </c>
      <c r="R44" s="30">
        <f t="shared" si="42"/>
        <v>140000</v>
      </c>
      <c r="S44" s="30">
        <f t="shared" si="37"/>
        <v>500000</v>
      </c>
    </row>
    <row r="45" spans="1:25" s="7" customFormat="1">
      <c r="A45" s="17" t="s">
        <v>87</v>
      </c>
      <c r="B45" s="15" t="s">
        <v>108</v>
      </c>
      <c r="C45" s="24">
        <v>2500</v>
      </c>
      <c r="D45" s="24">
        <v>2300</v>
      </c>
      <c r="E45" s="24">
        <v>1300</v>
      </c>
      <c r="F45" s="30">
        <f t="shared" si="39"/>
        <v>6100</v>
      </c>
      <c r="G45" s="24"/>
      <c r="H45" s="24"/>
      <c r="I45" s="24"/>
      <c r="J45" s="30">
        <f t="shared" si="40"/>
        <v>0</v>
      </c>
      <c r="K45" s="24"/>
      <c r="L45" s="24"/>
      <c r="M45" s="24"/>
      <c r="N45" s="30">
        <f t="shared" si="41"/>
        <v>0</v>
      </c>
      <c r="O45" s="24">
        <v>1500</v>
      </c>
      <c r="P45" s="24">
        <v>2500</v>
      </c>
      <c r="Q45" s="24">
        <v>3000</v>
      </c>
      <c r="R45" s="30">
        <f t="shared" ref="R45" si="43">SUM(O45:Q45)</f>
        <v>7000</v>
      </c>
      <c r="S45" s="30">
        <f t="shared" ref="S45" si="44">F45+J45+N45+R45</f>
        <v>13100</v>
      </c>
    </row>
    <row r="46" spans="1:25" s="7" customFormat="1">
      <c r="A46" s="17" t="s">
        <v>88</v>
      </c>
      <c r="B46" s="15" t="s">
        <v>23</v>
      </c>
      <c r="C46" s="24">
        <v>2630</v>
      </c>
      <c r="D46" s="24">
        <v>2630</v>
      </c>
      <c r="E46" s="24">
        <v>2630</v>
      </c>
      <c r="F46" s="30">
        <f t="shared" si="39"/>
        <v>7890</v>
      </c>
      <c r="G46" s="24">
        <v>2630</v>
      </c>
      <c r="H46" s="24">
        <v>2630</v>
      </c>
      <c r="I46" s="24">
        <v>2630</v>
      </c>
      <c r="J46" s="30">
        <f t="shared" si="40"/>
        <v>7890</v>
      </c>
      <c r="K46" s="24">
        <v>2630</v>
      </c>
      <c r="L46" s="24">
        <v>2630</v>
      </c>
      <c r="M46" s="24">
        <v>2630</v>
      </c>
      <c r="N46" s="30">
        <f t="shared" si="41"/>
        <v>7890</v>
      </c>
      <c r="O46" s="24">
        <v>2630</v>
      </c>
      <c r="P46" s="24">
        <v>2630</v>
      </c>
      <c r="Q46" s="24">
        <v>2700</v>
      </c>
      <c r="R46" s="30">
        <f t="shared" si="42"/>
        <v>7960</v>
      </c>
      <c r="S46" s="30">
        <f t="shared" si="37"/>
        <v>31630</v>
      </c>
    </row>
    <row r="47" spans="1:25" s="7" customFormat="1">
      <c r="A47" s="17" t="s">
        <v>89</v>
      </c>
      <c r="B47" s="15" t="s">
        <v>24</v>
      </c>
      <c r="C47" s="24">
        <v>25200</v>
      </c>
      <c r="D47" s="24">
        <v>32200</v>
      </c>
      <c r="E47" s="24">
        <v>32200</v>
      </c>
      <c r="F47" s="30">
        <f t="shared" si="39"/>
        <v>89600</v>
      </c>
      <c r="G47" s="24">
        <v>32200</v>
      </c>
      <c r="H47" s="24">
        <v>27200</v>
      </c>
      <c r="I47" s="24">
        <v>27200</v>
      </c>
      <c r="J47" s="30">
        <f t="shared" si="40"/>
        <v>86600</v>
      </c>
      <c r="K47" s="24">
        <v>27200</v>
      </c>
      <c r="L47" s="24">
        <v>27200</v>
      </c>
      <c r="M47" s="24">
        <v>27200</v>
      </c>
      <c r="N47" s="30">
        <f t="shared" si="41"/>
        <v>81600</v>
      </c>
      <c r="O47" s="24">
        <v>27200</v>
      </c>
      <c r="P47" s="24">
        <v>27200</v>
      </c>
      <c r="Q47" s="24">
        <v>27200</v>
      </c>
      <c r="R47" s="30">
        <f t="shared" si="42"/>
        <v>81600</v>
      </c>
      <c r="S47" s="30">
        <f t="shared" si="37"/>
        <v>339400</v>
      </c>
    </row>
    <row r="48" spans="1:25" s="7" customFormat="1" ht="19.5" customHeight="1">
      <c r="A48" s="17" t="s">
        <v>90</v>
      </c>
      <c r="B48" s="15" t="s">
        <v>25</v>
      </c>
      <c r="C48" s="24">
        <v>2500</v>
      </c>
      <c r="D48" s="24">
        <v>2500</v>
      </c>
      <c r="E48" s="24">
        <v>2500</v>
      </c>
      <c r="F48" s="30">
        <f>SUM(C48:E48)</f>
        <v>7500</v>
      </c>
      <c r="G48" s="24">
        <v>2500</v>
      </c>
      <c r="H48" s="24">
        <v>2500</v>
      </c>
      <c r="I48" s="24">
        <v>2500</v>
      </c>
      <c r="J48" s="30">
        <f t="shared" si="40"/>
        <v>7500</v>
      </c>
      <c r="K48" s="24">
        <v>2500</v>
      </c>
      <c r="L48" s="24">
        <v>2500</v>
      </c>
      <c r="M48" s="24">
        <v>2500</v>
      </c>
      <c r="N48" s="30">
        <f t="shared" si="41"/>
        <v>7500</v>
      </c>
      <c r="O48" s="24">
        <v>2500</v>
      </c>
      <c r="P48" s="24">
        <v>2500</v>
      </c>
      <c r="Q48" s="24">
        <v>2500</v>
      </c>
      <c r="R48" s="30">
        <f t="shared" si="42"/>
        <v>7500</v>
      </c>
      <c r="S48" s="30">
        <f t="shared" si="37"/>
        <v>30000</v>
      </c>
    </row>
    <row r="49" spans="1:19" s="7" customFormat="1">
      <c r="A49" s="17" t="s">
        <v>91</v>
      </c>
      <c r="B49" s="15" t="s">
        <v>26</v>
      </c>
      <c r="C49" s="24"/>
      <c r="D49" s="24"/>
      <c r="E49" s="24"/>
      <c r="F49" s="30">
        <f t="shared" si="39"/>
        <v>0</v>
      </c>
      <c r="G49" s="24"/>
      <c r="H49" s="24"/>
      <c r="I49" s="24"/>
      <c r="J49" s="30">
        <f t="shared" si="40"/>
        <v>0</v>
      </c>
      <c r="K49" s="24"/>
      <c r="L49" s="24"/>
      <c r="M49" s="24"/>
      <c r="N49" s="30">
        <f t="shared" si="41"/>
        <v>0</v>
      </c>
      <c r="O49" s="24"/>
      <c r="P49" s="24"/>
      <c r="Q49" s="24"/>
      <c r="R49" s="30">
        <f t="shared" si="42"/>
        <v>0</v>
      </c>
      <c r="S49" s="30">
        <f t="shared" si="37"/>
        <v>0</v>
      </c>
    </row>
    <row r="50" spans="1:19" s="7" customFormat="1">
      <c r="A50" s="17" t="s">
        <v>92</v>
      </c>
      <c r="B50" s="15" t="s">
        <v>27</v>
      </c>
      <c r="C50" s="24">
        <v>700</v>
      </c>
      <c r="D50" s="24">
        <v>700</v>
      </c>
      <c r="E50" s="24">
        <v>700</v>
      </c>
      <c r="F50" s="30">
        <f t="shared" si="39"/>
        <v>2100</v>
      </c>
      <c r="G50" s="24">
        <v>700</v>
      </c>
      <c r="H50" s="24">
        <v>700</v>
      </c>
      <c r="I50" s="24">
        <v>700</v>
      </c>
      <c r="J50" s="30">
        <f t="shared" si="40"/>
        <v>2100</v>
      </c>
      <c r="K50" s="24">
        <v>700</v>
      </c>
      <c r="L50" s="24">
        <v>700</v>
      </c>
      <c r="M50" s="24">
        <v>700</v>
      </c>
      <c r="N50" s="30">
        <f t="shared" si="41"/>
        <v>2100</v>
      </c>
      <c r="O50" s="24">
        <v>700</v>
      </c>
      <c r="P50" s="24">
        <v>700</v>
      </c>
      <c r="Q50" s="24">
        <v>700</v>
      </c>
      <c r="R50" s="30">
        <f t="shared" si="42"/>
        <v>2100</v>
      </c>
      <c r="S50" s="30">
        <f t="shared" si="37"/>
        <v>8400</v>
      </c>
    </row>
    <row r="51" spans="1:19" s="7" customFormat="1">
      <c r="A51" s="17" t="s">
        <v>93</v>
      </c>
      <c r="B51" s="15" t="s">
        <v>35</v>
      </c>
      <c r="C51" s="24">
        <v>54550</v>
      </c>
      <c r="D51" s="24">
        <v>59990</v>
      </c>
      <c r="E51" s="24">
        <v>75400</v>
      </c>
      <c r="F51" s="30">
        <f t="shared" si="39"/>
        <v>189940</v>
      </c>
      <c r="G51" s="24">
        <v>75400</v>
      </c>
      <c r="H51" s="24">
        <v>75400</v>
      </c>
      <c r="I51" s="24">
        <v>75400</v>
      </c>
      <c r="J51" s="30">
        <f t="shared" si="40"/>
        <v>226200</v>
      </c>
      <c r="K51" s="24">
        <v>75400</v>
      </c>
      <c r="L51" s="24">
        <v>75400</v>
      </c>
      <c r="M51" s="24">
        <v>75400</v>
      </c>
      <c r="N51" s="30">
        <f t="shared" si="41"/>
        <v>226200</v>
      </c>
      <c r="O51" s="24">
        <v>75400</v>
      </c>
      <c r="P51" s="24">
        <v>75400</v>
      </c>
      <c r="Q51" s="24">
        <v>75400</v>
      </c>
      <c r="R51" s="30">
        <f t="shared" si="42"/>
        <v>226200</v>
      </c>
      <c r="S51" s="30">
        <f t="shared" si="37"/>
        <v>868540</v>
      </c>
    </row>
    <row r="52" spans="1:19" s="7" customFormat="1">
      <c r="A52" s="17" t="s">
        <v>94</v>
      </c>
      <c r="B52" s="15" t="s">
        <v>28</v>
      </c>
      <c r="C52" s="24"/>
      <c r="D52" s="24"/>
      <c r="E52" s="24"/>
      <c r="F52" s="30">
        <f t="shared" si="39"/>
        <v>0</v>
      </c>
      <c r="G52" s="24">
        <v>110000</v>
      </c>
      <c r="H52" s="24">
        <v>150000</v>
      </c>
      <c r="I52" s="24">
        <v>130000</v>
      </c>
      <c r="J52" s="30">
        <f t="shared" si="40"/>
        <v>390000</v>
      </c>
      <c r="K52" s="24">
        <v>160000</v>
      </c>
      <c r="L52" s="24">
        <v>140000</v>
      </c>
      <c r="M52" s="24">
        <v>140000</v>
      </c>
      <c r="N52" s="30">
        <f t="shared" si="41"/>
        <v>440000</v>
      </c>
      <c r="O52" s="24">
        <v>25000</v>
      </c>
      <c r="P52" s="24"/>
      <c r="Q52" s="24"/>
      <c r="R52" s="30">
        <f t="shared" si="42"/>
        <v>25000</v>
      </c>
      <c r="S52" s="30">
        <f t="shared" si="37"/>
        <v>855000</v>
      </c>
    </row>
    <row r="53" spans="1:19" s="7" customFormat="1">
      <c r="A53" s="17" t="s">
        <v>95</v>
      </c>
      <c r="B53" s="15" t="s">
        <v>29</v>
      </c>
      <c r="C53" s="24">
        <v>118000</v>
      </c>
      <c r="D53" s="24">
        <v>118000</v>
      </c>
      <c r="E53" s="24">
        <v>118000</v>
      </c>
      <c r="F53" s="30">
        <f t="shared" si="39"/>
        <v>354000</v>
      </c>
      <c r="G53" s="24">
        <v>118000</v>
      </c>
      <c r="H53" s="24">
        <v>118000</v>
      </c>
      <c r="I53" s="24">
        <v>118000</v>
      </c>
      <c r="J53" s="30">
        <f t="shared" si="40"/>
        <v>354000</v>
      </c>
      <c r="K53" s="24">
        <v>118000</v>
      </c>
      <c r="L53" s="24">
        <v>118000</v>
      </c>
      <c r="M53" s="24">
        <v>118000</v>
      </c>
      <c r="N53" s="30">
        <f t="shared" si="41"/>
        <v>354000</v>
      </c>
      <c r="O53" s="24">
        <v>118000</v>
      </c>
      <c r="P53" s="24">
        <v>118000</v>
      </c>
      <c r="Q53" s="24">
        <v>118000</v>
      </c>
      <c r="R53" s="30">
        <f t="shared" si="42"/>
        <v>354000</v>
      </c>
      <c r="S53" s="30">
        <f t="shared" si="37"/>
        <v>1416000</v>
      </c>
    </row>
    <row r="54" spans="1:19" s="7" customFormat="1">
      <c r="A54" s="17" t="s">
        <v>96</v>
      </c>
      <c r="B54" s="15" t="s">
        <v>30</v>
      </c>
      <c r="C54" s="24">
        <v>1400</v>
      </c>
      <c r="D54" s="24">
        <v>1400</v>
      </c>
      <c r="E54" s="24">
        <v>1400</v>
      </c>
      <c r="F54" s="30">
        <f t="shared" si="39"/>
        <v>4200</v>
      </c>
      <c r="G54" s="24">
        <v>1400</v>
      </c>
      <c r="H54" s="24">
        <v>1400</v>
      </c>
      <c r="I54" s="24">
        <v>1400</v>
      </c>
      <c r="J54" s="30">
        <f t="shared" si="40"/>
        <v>4200</v>
      </c>
      <c r="K54" s="24">
        <v>1400</v>
      </c>
      <c r="L54" s="24">
        <v>1400</v>
      </c>
      <c r="M54" s="24">
        <v>1400</v>
      </c>
      <c r="N54" s="30">
        <f t="shared" si="41"/>
        <v>4200</v>
      </c>
      <c r="O54" s="24">
        <v>1400</v>
      </c>
      <c r="P54" s="24">
        <v>1400</v>
      </c>
      <c r="Q54" s="24">
        <v>1400</v>
      </c>
      <c r="R54" s="30">
        <f t="shared" si="42"/>
        <v>4200</v>
      </c>
      <c r="S54" s="30">
        <f t="shared" si="37"/>
        <v>16800</v>
      </c>
    </row>
    <row r="55" spans="1:19" s="7" customFormat="1">
      <c r="A55" s="17" t="s">
        <v>109</v>
      </c>
      <c r="B55" s="15" t="s">
        <v>31</v>
      </c>
      <c r="C55" s="24">
        <v>11600</v>
      </c>
      <c r="D55" s="24">
        <v>17800</v>
      </c>
      <c r="E55" s="24">
        <v>26400</v>
      </c>
      <c r="F55" s="30">
        <f t="shared" si="39"/>
        <v>55800</v>
      </c>
      <c r="G55" s="24">
        <v>40000</v>
      </c>
      <c r="H55" s="24">
        <v>16000</v>
      </c>
      <c r="I55" s="24">
        <v>27500</v>
      </c>
      <c r="J55" s="30">
        <f t="shared" si="40"/>
        <v>83500</v>
      </c>
      <c r="K55" s="24">
        <v>15000</v>
      </c>
      <c r="L55" s="24">
        <v>15000</v>
      </c>
      <c r="M55" s="24">
        <v>15000</v>
      </c>
      <c r="N55" s="30">
        <f t="shared" si="41"/>
        <v>45000</v>
      </c>
      <c r="O55" s="24">
        <v>15000</v>
      </c>
      <c r="P55" s="24">
        <v>15000</v>
      </c>
      <c r="Q55" s="24">
        <v>15000</v>
      </c>
      <c r="R55" s="30">
        <f t="shared" si="42"/>
        <v>45000</v>
      </c>
      <c r="S55" s="30">
        <f t="shared" si="37"/>
        <v>229300</v>
      </c>
    </row>
    <row r="56" spans="1:19" s="7" customFormat="1" ht="17.25" customHeight="1">
      <c r="A56" s="17"/>
      <c r="B56" s="32" t="s">
        <v>32</v>
      </c>
      <c r="C56" s="29">
        <f>SUM(C38:C55)</f>
        <v>808835</v>
      </c>
      <c r="D56" s="29">
        <f>SUM(D38:D55)</f>
        <v>821110</v>
      </c>
      <c r="E56" s="29">
        <f>SUM(E38:E55)</f>
        <v>844120</v>
      </c>
      <c r="F56" s="29">
        <f t="shared" si="39"/>
        <v>2474065</v>
      </c>
      <c r="G56" s="29">
        <f>SUM(G38:G55)</f>
        <v>966420</v>
      </c>
      <c r="H56" s="29">
        <f>SUM(H38:H55)</f>
        <v>977420</v>
      </c>
      <c r="I56" s="29">
        <f>SUM(I38:I55)</f>
        <v>968920</v>
      </c>
      <c r="J56" s="29">
        <f t="shared" ref="J56" si="45">SUM(G56:I56)</f>
        <v>2912760</v>
      </c>
      <c r="K56" s="29">
        <f>SUM(K38:K55)</f>
        <v>986420</v>
      </c>
      <c r="L56" s="29">
        <f>SUM(L38:L55)</f>
        <v>966420</v>
      </c>
      <c r="M56" s="29">
        <f>SUM(M38:M55)</f>
        <v>966420</v>
      </c>
      <c r="N56" s="29">
        <f t="shared" ref="N56" si="46">SUM(K56:M56)</f>
        <v>2919260</v>
      </c>
      <c r="O56" s="29">
        <f>SUM(O38:O55)</f>
        <v>852920</v>
      </c>
      <c r="P56" s="29">
        <f>SUM(P38:P55)</f>
        <v>838920</v>
      </c>
      <c r="Q56" s="29">
        <f>SUM(Q38:Q55)</f>
        <v>839480</v>
      </c>
      <c r="R56" s="29">
        <f t="shared" ref="R56" si="47">SUM(O56:Q56)</f>
        <v>2531320</v>
      </c>
      <c r="S56" s="29">
        <f t="shared" ref="S56" si="48">F56+J56+N56+R56</f>
        <v>10837405</v>
      </c>
    </row>
    <row r="57" spans="1:19" s="7" customFormat="1" ht="33">
      <c r="A57" s="17">
        <v>5</v>
      </c>
      <c r="B57" s="32" t="s">
        <v>48</v>
      </c>
      <c r="C57" s="29">
        <f>C35-C37-C25</f>
        <v>20730.217391304323</v>
      </c>
      <c r="D57" s="29">
        <f t="shared" ref="D57:S57" si="49">D35-D37-D25</f>
        <v>84976.956521739135</v>
      </c>
      <c r="E57" s="29">
        <f t="shared" si="49"/>
        <v>169706.08695652173</v>
      </c>
      <c r="F57" s="29">
        <f t="shared" si="49"/>
        <v>275413.26086956542</v>
      </c>
      <c r="G57" s="29">
        <f t="shared" si="49"/>
        <v>197493.04347826075</v>
      </c>
      <c r="H57" s="29">
        <f t="shared" si="49"/>
        <v>226145.21739130444</v>
      </c>
      <c r="I57" s="29">
        <f t="shared" si="49"/>
        <v>262645.21739130444</v>
      </c>
      <c r="J57" s="29">
        <f t="shared" si="49"/>
        <v>686283.47826086963</v>
      </c>
      <c r="K57" s="29">
        <f t="shared" si="49"/>
        <v>292536.52173913037</v>
      </c>
      <c r="L57" s="29">
        <f t="shared" si="49"/>
        <v>289927.82608695654</v>
      </c>
      <c r="M57" s="29">
        <f t="shared" si="49"/>
        <v>273840.86956521729</v>
      </c>
      <c r="N57" s="29">
        <f t="shared" si="49"/>
        <v>856305.21739130467</v>
      </c>
      <c r="O57" s="29">
        <f>O35-O37-O25</f>
        <v>370210.43478260865</v>
      </c>
      <c r="P57" s="29">
        <f t="shared" si="49"/>
        <v>377775.65217391308</v>
      </c>
      <c r="Q57" s="29">
        <f t="shared" si="49"/>
        <v>379215.65217391308</v>
      </c>
      <c r="R57" s="29">
        <f t="shared" si="49"/>
        <v>1127201.7391304346</v>
      </c>
      <c r="S57" s="29">
        <f t="shared" si="49"/>
        <v>2945203.6956521738</v>
      </c>
    </row>
    <row r="58" spans="1:19" s="7" customFormat="1" ht="21" customHeight="1">
      <c r="A58" s="17">
        <v>6</v>
      </c>
      <c r="B58" s="33" t="s">
        <v>50</v>
      </c>
      <c r="C58" s="29">
        <f>C57*20%</f>
        <v>4146.0434782608645</v>
      </c>
      <c r="D58" s="29">
        <f t="shared" ref="D58:S58" si="50">D57*20%</f>
        <v>16995.391304347828</v>
      </c>
      <c r="E58" s="29">
        <f t="shared" si="50"/>
        <v>33941.217391304344</v>
      </c>
      <c r="F58" s="29">
        <f t="shared" si="50"/>
        <v>55082.652173913084</v>
      </c>
      <c r="G58" s="29">
        <f t="shared" si="50"/>
        <v>39498.608695652154</v>
      </c>
      <c r="H58" s="29">
        <f t="shared" si="50"/>
        <v>45229.043478260894</v>
      </c>
      <c r="I58" s="29">
        <f t="shared" si="50"/>
        <v>52529.043478260894</v>
      </c>
      <c r="J58" s="29">
        <f t="shared" si="50"/>
        <v>137256.69565217392</v>
      </c>
      <c r="K58" s="29">
        <f t="shared" si="50"/>
        <v>58507.304347826081</v>
      </c>
      <c r="L58" s="29">
        <f t="shared" si="50"/>
        <v>57985.565217391311</v>
      </c>
      <c r="M58" s="29">
        <f t="shared" si="50"/>
        <v>54768.173913043458</v>
      </c>
      <c r="N58" s="29">
        <f t="shared" si="50"/>
        <v>171261.04347826095</v>
      </c>
      <c r="O58" s="29">
        <f t="shared" si="50"/>
        <v>74042.086956521729</v>
      </c>
      <c r="P58" s="29">
        <f t="shared" si="50"/>
        <v>75555.130434782623</v>
      </c>
      <c r="Q58" s="29">
        <f t="shared" si="50"/>
        <v>75843.130434782623</v>
      </c>
      <c r="R58" s="29">
        <f t="shared" si="50"/>
        <v>225440.34782608692</v>
      </c>
      <c r="S58" s="29">
        <f t="shared" si="50"/>
        <v>589040.73913043481</v>
      </c>
    </row>
    <row r="59" spans="1:19" s="7" customFormat="1" ht="33">
      <c r="A59" s="17">
        <v>7</v>
      </c>
      <c r="B59" s="32" t="s">
        <v>47</v>
      </c>
      <c r="C59" s="29">
        <f t="shared" ref="C59:S59" si="51">C57-C58</f>
        <v>16584.173913043458</v>
      </c>
      <c r="D59" s="29">
        <f t="shared" si="51"/>
        <v>67981.565217391311</v>
      </c>
      <c r="E59" s="29">
        <f t="shared" si="51"/>
        <v>135764.86956521738</v>
      </c>
      <c r="F59" s="29">
        <f t="shared" si="51"/>
        <v>220330.60869565234</v>
      </c>
      <c r="G59" s="29">
        <f t="shared" si="51"/>
        <v>157994.43478260859</v>
      </c>
      <c r="H59" s="29">
        <f t="shared" si="51"/>
        <v>180916.17391304355</v>
      </c>
      <c r="I59" s="29">
        <f t="shared" si="51"/>
        <v>210116.17391304355</v>
      </c>
      <c r="J59" s="29">
        <f t="shared" si="51"/>
        <v>549026.78260869568</v>
      </c>
      <c r="K59" s="29">
        <f t="shared" si="51"/>
        <v>234029.21739130429</v>
      </c>
      <c r="L59" s="29">
        <f t="shared" si="51"/>
        <v>231942.26086956525</v>
      </c>
      <c r="M59" s="29">
        <f t="shared" si="51"/>
        <v>219072.69565217383</v>
      </c>
      <c r="N59" s="29">
        <f t="shared" si="51"/>
        <v>685044.17391304369</v>
      </c>
      <c r="O59" s="29">
        <f t="shared" si="51"/>
        <v>296168.34782608692</v>
      </c>
      <c r="P59" s="29">
        <f t="shared" si="51"/>
        <v>302220.52173913049</v>
      </c>
      <c r="Q59" s="29">
        <f t="shared" si="51"/>
        <v>303372.52173913049</v>
      </c>
      <c r="R59" s="29">
        <f t="shared" si="51"/>
        <v>901761.39130434766</v>
      </c>
      <c r="S59" s="29">
        <f t="shared" si="51"/>
        <v>2356162.9565217393</v>
      </c>
    </row>
    <row r="60" spans="1:19" s="7" customFormat="1">
      <c r="A60" s="17"/>
      <c r="B60" s="18" t="s">
        <v>51</v>
      </c>
      <c r="C60" s="31">
        <f t="shared" ref="C60:S60" si="52">C59/C8*100</f>
        <v>1.7383830097529831</v>
      </c>
      <c r="D60" s="31">
        <f t="shared" si="52"/>
        <v>6.5241425352582834</v>
      </c>
      <c r="E60" s="31">
        <f t="shared" si="52"/>
        <v>11.644641012541159</v>
      </c>
      <c r="F60" s="31">
        <f t="shared" si="52"/>
        <v>6.9682978176302965</v>
      </c>
      <c r="G60" s="31">
        <f t="shared" si="52"/>
        <v>11.803842718162763</v>
      </c>
      <c r="H60" s="31">
        <f t="shared" si="52"/>
        <v>13.071033445057695</v>
      </c>
      <c r="I60" s="31">
        <f t="shared" si="52"/>
        <v>14.835569717788854</v>
      </c>
      <c r="J60" s="31">
        <f t="shared" si="52"/>
        <v>13.265041015938914</v>
      </c>
      <c r="K60" s="31">
        <f t="shared" si="52"/>
        <v>15.911695498456915</v>
      </c>
      <c r="L60" s="31">
        <f t="shared" si="52"/>
        <v>16.053589484327606</v>
      </c>
      <c r="M60" s="31">
        <f t="shared" si="52"/>
        <v>15.359510317056287</v>
      </c>
      <c r="N60" s="31">
        <f t="shared" si="52"/>
        <v>15.777520760796971</v>
      </c>
      <c r="O60" s="31">
        <f t="shared" si="52"/>
        <v>21.055619780043148</v>
      </c>
      <c r="P60" s="31">
        <f t="shared" si="52"/>
        <v>21.599522708628538</v>
      </c>
      <c r="Q60" s="31">
        <f t="shared" si="52"/>
        <v>21.646273402720691</v>
      </c>
      <c r="R60" s="31">
        <f t="shared" si="52"/>
        <v>21.433256276099819</v>
      </c>
      <c r="S60" s="31">
        <f t="shared" si="52"/>
        <v>14.865381429159239</v>
      </c>
    </row>
    <row r="61" spans="1:19" s="7" customFormat="1">
      <c r="A61" s="19"/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</row>
    <row r="62" spans="1:19" s="7" customFormat="1" ht="20.25" customHeight="1">
      <c r="A62" s="19"/>
      <c r="B62" s="22" t="s">
        <v>33</v>
      </c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</row>
    <row r="63" spans="1:19" s="7" customFormat="1">
      <c r="A63" s="19"/>
      <c r="B63" s="22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</row>
    <row r="64" spans="1:19" s="7" customFormat="1">
      <c r="A64" s="19"/>
      <c r="B64" s="22" t="s">
        <v>34</v>
      </c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</row>
    <row r="65" spans="1:19" s="7" customFormat="1">
      <c r="A65" s="19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</row>
    <row r="66" spans="1:19" s="7" customFormat="1">
      <c r="A66" s="19"/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</row>
    <row r="67" spans="1:19" s="7" customFormat="1"/>
    <row r="68" spans="1:19" s="7" customFormat="1"/>
    <row r="69" spans="1:19" s="7" customFormat="1"/>
    <row r="70" spans="1:19" s="7" customFormat="1"/>
    <row r="71" spans="1:19" s="7" customFormat="1"/>
    <row r="72" spans="1:19" s="7" customFormat="1"/>
    <row r="73" spans="1:19" s="7" customFormat="1"/>
    <row r="74" spans="1:19" s="7" customFormat="1"/>
    <row r="75" spans="1:19" s="7" customFormat="1"/>
    <row r="76" spans="1:19" s="7" customFormat="1"/>
    <row r="77" spans="1:19" s="7" customFormat="1"/>
    <row r="78" spans="1:19" s="7" customFormat="1"/>
    <row r="79" spans="1:19" s="7" customFormat="1"/>
    <row r="80" spans="1:19" s="7" customFormat="1"/>
    <row r="81" s="7" customFormat="1"/>
    <row r="82" s="7" customFormat="1"/>
    <row r="83" s="7" customFormat="1"/>
    <row r="84" s="7" customFormat="1"/>
    <row r="85" s="7" customFormat="1"/>
    <row r="86" s="7" customFormat="1"/>
    <row r="87" s="7" customFormat="1"/>
    <row r="88" s="7" customFormat="1"/>
    <row r="89" s="7" customFormat="1"/>
    <row r="90" s="7" customFormat="1"/>
    <row r="91" s="7" customFormat="1"/>
    <row r="92" s="7" customFormat="1"/>
    <row r="93" s="7" customFormat="1"/>
    <row r="94" s="7" customFormat="1"/>
    <row r="95" s="7" customFormat="1"/>
    <row r="96" s="7" customFormat="1"/>
    <row r="97" s="7" customFormat="1"/>
    <row r="98" s="7" customFormat="1"/>
    <row r="99" s="7" customFormat="1"/>
    <row r="100" s="7" customFormat="1"/>
    <row r="101" s="7" customFormat="1"/>
    <row r="102" s="7" customFormat="1"/>
    <row r="103" s="7" customFormat="1"/>
    <row r="104" s="7" customFormat="1"/>
    <row r="105" s="7" customFormat="1"/>
    <row r="106" s="7" customFormat="1"/>
    <row r="107" s="7" customFormat="1"/>
    <row r="108" s="7" customFormat="1"/>
    <row r="109" s="7" customFormat="1"/>
    <row r="110" s="7" customFormat="1"/>
    <row r="111" s="7" customFormat="1"/>
    <row r="112" s="7" customFormat="1"/>
    <row r="113" s="7" customFormat="1"/>
    <row r="114" s="7" customFormat="1"/>
    <row r="115" s="7" customFormat="1"/>
    <row r="116" s="7" customFormat="1"/>
    <row r="117" s="7" customFormat="1"/>
    <row r="118" s="7" customFormat="1"/>
    <row r="119" s="7" customFormat="1"/>
  </sheetData>
  <protectedRanges>
    <protectedRange password="CE28" sqref="A2:S2 C9:E11 C13:E26 C38:E38 C40:E55 G9:I11 G13:I26 G38:I38 G40:I55 K9:M11 K13:M26 K38:M38 K40:M55 O9:Q11 O13:Q26 O38:Q38 O40:Q55 B62:S66" name="Диапазон1"/>
  </protectedRanges>
  <mergeCells count="22">
    <mergeCell ref="S6:S7"/>
    <mergeCell ref="L6:L7"/>
    <mergeCell ref="M6:M7"/>
    <mergeCell ref="N6:N7"/>
    <mergeCell ref="O6:O7"/>
    <mergeCell ref="P6:P7"/>
    <mergeCell ref="A1:I1"/>
    <mergeCell ref="A2:S2"/>
    <mergeCell ref="C5:S5"/>
    <mergeCell ref="A5:A7"/>
    <mergeCell ref="B5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Q6:Q7"/>
    <mergeCell ref="R6:R7"/>
  </mergeCells>
  <pageMargins left="0.31496062992125984" right="0.31496062992125984" top="0.2" bottom="0.24" header="0.2" footer="0.21"/>
  <pageSetup paperSize="9" scale="4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J119"/>
  <sheetViews>
    <sheetView view="pageBreakPreview" topLeftCell="A31" zoomScale="60" workbookViewId="0">
      <selection activeCell="D50" sqref="D50"/>
    </sheetView>
  </sheetViews>
  <sheetFormatPr defaultRowHeight="16.5"/>
  <cols>
    <col min="1" max="1" width="6.7109375" style="6" customWidth="1"/>
    <col min="2" max="2" width="45.42578125" style="3" customWidth="1"/>
    <col min="3" max="3" width="15.140625" style="3" customWidth="1"/>
    <col min="4" max="4" width="16.5703125" style="3" customWidth="1"/>
    <col min="5" max="5" width="15.140625" style="3" customWidth="1"/>
    <col min="6" max="6" width="16.5703125" style="3" customWidth="1"/>
    <col min="7" max="7" width="16.140625" style="3" customWidth="1"/>
    <col min="8" max="8" width="15.140625" style="3" customWidth="1"/>
    <col min="9" max="16384" width="9.140625" style="3"/>
  </cols>
  <sheetData>
    <row r="1" spans="1:10">
      <c r="A1" s="68"/>
      <c r="B1" s="68"/>
      <c r="C1" s="68"/>
      <c r="D1" s="68"/>
      <c r="E1" s="68"/>
      <c r="F1" s="68"/>
      <c r="G1" s="68"/>
      <c r="H1" s="68"/>
    </row>
    <row r="2" spans="1:10" ht="44.25" customHeight="1">
      <c r="A2" s="73" t="s">
        <v>144</v>
      </c>
      <c r="B2" s="73"/>
      <c r="C2" s="73"/>
      <c r="D2" s="73"/>
      <c r="E2" s="73"/>
      <c r="F2" s="73"/>
      <c r="G2" s="73"/>
      <c r="H2" s="73"/>
    </row>
    <row r="3" spans="1:10">
      <c r="A3" s="37"/>
      <c r="B3" s="37"/>
      <c r="C3" s="37"/>
      <c r="D3" s="37"/>
      <c r="E3" s="37"/>
      <c r="F3" s="37"/>
      <c r="G3" s="37"/>
      <c r="H3" s="37"/>
    </row>
    <row r="4" spans="1:10">
      <c r="A4" s="4"/>
      <c r="B4" s="4"/>
      <c r="C4" s="4"/>
      <c r="D4" s="4"/>
      <c r="E4" s="4"/>
      <c r="F4" s="4"/>
      <c r="G4" s="2"/>
      <c r="H4" s="2" t="s">
        <v>1</v>
      </c>
    </row>
    <row r="5" spans="1:10" ht="15.75" customHeight="1">
      <c r="A5" s="69" t="s">
        <v>2</v>
      </c>
      <c r="B5" s="69" t="s">
        <v>3</v>
      </c>
      <c r="C5" s="69" t="s">
        <v>143</v>
      </c>
      <c r="D5" s="69"/>
      <c r="E5" s="69"/>
      <c r="F5" s="69"/>
      <c r="G5" s="69"/>
      <c r="H5" s="69"/>
    </row>
    <row r="6" spans="1:10" s="6" customFormat="1" ht="15.75" customHeight="1">
      <c r="A6" s="69"/>
      <c r="B6" s="69"/>
      <c r="C6" s="69" t="s">
        <v>114</v>
      </c>
      <c r="D6" s="69" t="s">
        <v>115</v>
      </c>
      <c r="E6" s="69" t="s">
        <v>116</v>
      </c>
      <c r="F6" s="69" t="s">
        <v>118</v>
      </c>
      <c r="G6" s="69" t="s">
        <v>117</v>
      </c>
      <c r="H6" s="69" t="s">
        <v>116</v>
      </c>
    </row>
    <row r="7" spans="1:10" s="7" customFormat="1" ht="15.75" customHeight="1">
      <c r="A7" s="69"/>
      <c r="B7" s="69"/>
      <c r="C7" s="69"/>
      <c r="D7" s="69"/>
      <c r="E7" s="69"/>
      <c r="F7" s="69"/>
      <c r="G7" s="69"/>
      <c r="H7" s="69"/>
    </row>
    <row r="8" spans="1:10" s="7" customFormat="1">
      <c r="A8" s="38">
        <v>1</v>
      </c>
      <c r="B8" s="9" t="s">
        <v>57</v>
      </c>
      <c r="C8" s="26">
        <f t="shared" ref="C8:H8" si="0">C9+C10+C11+C12+C21+C22+C23+C24+C26</f>
        <v>954000</v>
      </c>
      <c r="D8" s="26">
        <f t="shared" si="0"/>
        <v>1030934.1000000001</v>
      </c>
      <c r="E8" s="26">
        <f t="shared" si="0"/>
        <v>76934.099999999991</v>
      </c>
      <c r="F8" s="26">
        <f t="shared" si="0"/>
        <v>954000</v>
      </c>
      <c r="G8" s="26">
        <f t="shared" si="0"/>
        <v>1030934.1000000001</v>
      </c>
      <c r="H8" s="26">
        <f t="shared" si="0"/>
        <v>76934.099999999991</v>
      </c>
      <c r="I8" s="11"/>
      <c r="J8" s="12"/>
    </row>
    <row r="9" spans="1:10" s="7" customFormat="1">
      <c r="A9" s="23" t="s">
        <v>63</v>
      </c>
      <c r="B9" s="9" t="s">
        <v>59</v>
      </c>
      <c r="C9" s="27">
        <f>'1 илова'!C9</f>
        <v>300000</v>
      </c>
      <c r="D9" s="10">
        <v>349078</v>
      </c>
      <c r="E9" s="27">
        <f t="shared" ref="E9:E26" si="1">D9-C9</f>
        <v>49078</v>
      </c>
      <c r="F9" s="27">
        <f>C9</f>
        <v>300000</v>
      </c>
      <c r="G9" s="27">
        <f>D9</f>
        <v>349078</v>
      </c>
      <c r="H9" s="27">
        <f t="shared" ref="H9:H26" si="2">G9-F9</f>
        <v>49078</v>
      </c>
      <c r="I9" s="11"/>
      <c r="J9" s="12"/>
    </row>
    <row r="10" spans="1:10" s="7" customFormat="1">
      <c r="A10" s="23" t="s">
        <v>64</v>
      </c>
      <c r="B10" s="9" t="s">
        <v>16</v>
      </c>
      <c r="C10" s="27">
        <f>'1 илова'!C10</f>
        <v>500000</v>
      </c>
      <c r="D10" s="10">
        <v>489332.3</v>
      </c>
      <c r="E10" s="27">
        <f t="shared" si="1"/>
        <v>-10667.700000000012</v>
      </c>
      <c r="F10" s="27">
        <f t="shared" ref="F10:F11" si="3">C10</f>
        <v>500000</v>
      </c>
      <c r="G10" s="27">
        <f t="shared" ref="G10:G11" si="4">D10</f>
        <v>489332.3</v>
      </c>
      <c r="H10" s="27">
        <f t="shared" si="2"/>
        <v>-10667.700000000012</v>
      </c>
      <c r="I10" s="13"/>
      <c r="J10" s="12"/>
    </row>
    <row r="11" spans="1:10" s="7" customFormat="1">
      <c r="A11" s="23" t="s">
        <v>65</v>
      </c>
      <c r="B11" s="9" t="s">
        <v>60</v>
      </c>
      <c r="C11" s="27">
        <f>'1 илова'!C11</f>
        <v>0</v>
      </c>
      <c r="D11" s="10"/>
      <c r="E11" s="27">
        <f t="shared" si="1"/>
        <v>0</v>
      </c>
      <c r="F11" s="27">
        <f t="shared" si="3"/>
        <v>0</v>
      </c>
      <c r="G11" s="27">
        <f t="shared" si="4"/>
        <v>0</v>
      </c>
      <c r="H11" s="27">
        <f t="shared" si="2"/>
        <v>0</v>
      </c>
      <c r="I11" s="13"/>
      <c r="J11" s="12"/>
    </row>
    <row r="12" spans="1:10" s="7" customFormat="1" ht="18" customHeight="1">
      <c r="A12" s="23" t="s">
        <v>66</v>
      </c>
      <c r="B12" s="14" t="s">
        <v>55</v>
      </c>
      <c r="C12" s="27">
        <f>C13+C14+C15+C16+C17+C18+C19+C20</f>
        <v>154000</v>
      </c>
      <c r="D12" s="27">
        <f t="shared" ref="D12:G12" si="5">D13+D14+D15+D16+D17+D18+D19+D20</f>
        <v>185126.5</v>
      </c>
      <c r="E12" s="27">
        <f t="shared" si="1"/>
        <v>31126.5</v>
      </c>
      <c r="F12" s="27">
        <f t="shared" si="5"/>
        <v>154000</v>
      </c>
      <c r="G12" s="27">
        <f t="shared" si="5"/>
        <v>185126.5</v>
      </c>
      <c r="H12" s="27">
        <f t="shared" si="2"/>
        <v>31126.5</v>
      </c>
      <c r="I12" s="11"/>
      <c r="J12" s="12"/>
    </row>
    <row r="13" spans="1:10" s="7" customFormat="1" ht="15" customHeight="1">
      <c r="A13" s="23" t="s">
        <v>97</v>
      </c>
      <c r="B13" s="9" t="s">
        <v>17</v>
      </c>
      <c r="C13" s="27">
        <f>'1 илова'!C13</f>
        <v>49000</v>
      </c>
      <c r="D13" s="10">
        <v>47212</v>
      </c>
      <c r="E13" s="27">
        <f t="shared" si="1"/>
        <v>-1788</v>
      </c>
      <c r="F13" s="27">
        <f t="shared" ref="F13:F26" si="6">C13</f>
        <v>49000</v>
      </c>
      <c r="G13" s="27">
        <f t="shared" ref="G13:G26" si="7">D13</f>
        <v>47212</v>
      </c>
      <c r="H13" s="27">
        <f t="shared" si="2"/>
        <v>-1788</v>
      </c>
      <c r="I13" s="13"/>
      <c r="J13" s="12"/>
    </row>
    <row r="14" spans="1:10" s="7" customFormat="1" ht="15" customHeight="1">
      <c r="A14" s="23" t="s">
        <v>98</v>
      </c>
      <c r="B14" s="9" t="s">
        <v>58</v>
      </c>
      <c r="C14" s="27">
        <f>'1 илова'!C14</f>
        <v>50000</v>
      </c>
      <c r="D14" s="10">
        <v>51320.5</v>
      </c>
      <c r="E14" s="27">
        <f t="shared" si="1"/>
        <v>1320.5</v>
      </c>
      <c r="F14" s="27">
        <f t="shared" si="6"/>
        <v>50000</v>
      </c>
      <c r="G14" s="27">
        <f t="shared" si="7"/>
        <v>51320.5</v>
      </c>
      <c r="H14" s="27">
        <f t="shared" si="2"/>
        <v>1320.5</v>
      </c>
      <c r="I14" s="13"/>
      <c r="J14" s="12"/>
    </row>
    <row r="15" spans="1:10" s="7" customFormat="1" ht="49.5">
      <c r="A15" s="23" t="s">
        <v>99</v>
      </c>
      <c r="B15" s="14" t="s">
        <v>111</v>
      </c>
      <c r="C15" s="27">
        <f>'1 илова'!C15</f>
        <v>0</v>
      </c>
      <c r="D15" s="10"/>
      <c r="E15" s="27">
        <f t="shared" si="1"/>
        <v>0</v>
      </c>
      <c r="F15" s="27">
        <f t="shared" si="6"/>
        <v>0</v>
      </c>
      <c r="G15" s="27">
        <f t="shared" si="7"/>
        <v>0</v>
      </c>
      <c r="H15" s="27">
        <f t="shared" si="2"/>
        <v>0</v>
      </c>
      <c r="I15" s="13"/>
      <c r="J15" s="12"/>
    </row>
    <row r="16" spans="1:10" s="7" customFormat="1" ht="18" customHeight="1">
      <c r="A16" s="23" t="s">
        <v>100</v>
      </c>
      <c r="B16" s="9" t="s">
        <v>61</v>
      </c>
      <c r="C16" s="27">
        <f>'1 илова'!C16</f>
        <v>0</v>
      </c>
      <c r="D16" s="10"/>
      <c r="E16" s="27">
        <f t="shared" si="1"/>
        <v>0</v>
      </c>
      <c r="F16" s="27">
        <f t="shared" si="6"/>
        <v>0</v>
      </c>
      <c r="G16" s="27">
        <f t="shared" si="7"/>
        <v>0</v>
      </c>
      <c r="H16" s="27">
        <f t="shared" si="2"/>
        <v>0</v>
      </c>
      <c r="I16" s="13"/>
      <c r="J16" s="12"/>
    </row>
    <row r="17" spans="1:10" s="7" customFormat="1" ht="66">
      <c r="A17" s="23" t="s">
        <v>101</v>
      </c>
      <c r="B17" s="14" t="s">
        <v>110</v>
      </c>
      <c r="C17" s="27">
        <f>'1 илова'!C17</f>
        <v>27000</v>
      </c>
      <c r="D17" s="10">
        <v>27792</v>
      </c>
      <c r="E17" s="27">
        <f t="shared" si="1"/>
        <v>792</v>
      </c>
      <c r="F17" s="27">
        <f t="shared" si="6"/>
        <v>27000</v>
      </c>
      <c r="G17" s="27">
        <f t="shared" si="7"/>
        <v>27792</v>
      </c>
      <c r="H17" s="27">
        <f t="shared" si="2"/>
        <v>792</v>
      </c>
      <c r="I17" s="13"/>
      <c r="J17" s="12"/>
    </row>
    <row r="18" spans="1:10" s="7" customFormat="1" ht="16.5" customHeight="1">
      <c r="A18" s="23" t="s">
        <v>102</v>
      </c>
      <c r="B18" s="9" t="s">
        <v>18</v>
      </c>
      <c r="C18" s="27">
        <f>'1 илова'!C18</f>
        <v>28000</v>
      </c>
      <c r="D18" s="10">
        <v>29146</v>
      </c>
      <c r="E18" s="27">
        <f t="shared" si="1"/>
        <v>1146</v>
      </c>
      <c r="F18" s="27">
        <f t="shared" si="6"/>
        <v>28000</v>
      </c>
      <c r="G18" s="27">
        <f t="shared" si="7"/>
        <v>29146</v>
      </c>
      <c r="H18" s="27">
        <f t="shared" si="2"/>
        <v>1146</v>
      </c>
      <c r="I18" s="13"/>
      <c r="J18" s="12"/>
    </row>
    <row r="19" spans="1:10" s="7" customFormat="1" ht="33">
      <c r="A19" s="23" t="s">
        <v>103</v>
      </c>
      <c r="B19" s="15" t="s">
        <v>19</v>
      </c>
      <c r="C19" s="27">
        <f>'1 илова'!C19</f>
        <v>0</v>
      </c>
      <c r="D19" s="10">
        <v>29656</v>
      </c>
      <c r="E19" s="27">
        <f t="shared" si="1"/>
        <v>29656</v>
      </c>
      <c r="F19" s="27">
        <f t="shared" si="6"/>
        <v>0</v>
      </c>
      <c r="G19" s="27">
        <f t="shared" si="7"/>
        <v>29656</v>
      </c>
      <c r="H19" s="27">
        <f t="shared" si="2"/>
        <v>29656</v>
      </c>
      <c r="I19" s="13"/>
      <c r="J19" s="12"/>
    </row>
    <row r="20" spans="1:10" s="7" customFormat="1" ht="17.25" customHeight="1">
      <c r="A20" s="23" t="s">
        <v>104</v>
      </c>
      <c r="B20" s="15" t="s">
        <v>62</v>
      </c>
      <c r="C20" s="27">
        <f>'1 илова'!C20</f>
        <v>0</v>
      </c>
      <c r="D20" s="10"/>
      <c r="E20" s="27">
        <f t="shared" si="1"/>
        <v>0</v>
      </c>
      <c r="F20" s="27">
        <f t="shared" si="6"/>
        <v>0</v>
      </c>
      <c r="G20" s="27">
        <f t="shared" si="7"/>
        <v>0</v>
      </c>
      <c r="H20" s="27">
        <f t="shared" si="2"/>
        <v>0</v>
      </c>
      <c r="I20" s="13"/>
      <c r="J20" s="12"/>
    </row>
    <row r="21" spans="1:10" s="7" customFormat="1">
      <c r="A21" s="23" t="s">
        <v>67</v>
      </c>
      <c r="B21" s="9" t="s">
        <v>52</v>
      </c>
      <c r="C21" s="27">
        <f>'1 илова'!C21</f>
        <v>0</v>
      </c>
      <c r="D21" s="10"/>
      <c r="E21" s="27">
        <f t="shared" si="1"/>
        <v>0</v>
      </c>
      <c r="F21" s="27">
        <f t="shared" si="6"/>
        <v>0</v>
      </c>
      <c r="G21" s="27">
        <f t="shared" si="7"/>
        <v>0</v>
      </c>
      <c r="H21" s="27">
        <f t="shared" si="2"/>
        <v>0</v>
      </c>
      <c r="I21" s="13"/>
      <c r="J21" s="12"/>
    </row>
    <row r="22" spans="1:10" s="7" customFormat="1">
      <c r="A22" s="23" t="s">
        <v>68</v>
      </c>
      <c r="B22" s="9" t="s">
        <v>56</v>
      </c>
      <c r="C22" s="27">
        <f>'1 илова'!C22</f>
        <v>0</v>
      </c>
      <c r="D22" s="10">
        <v>7397.3</v>
      </c>
      <c r="E22" s="27">
        <f t="shared" si="1"/>
        <v>7397.3</v>
      </c>
      <c r="F22" s="27">
        <f t="shared" si="6"/>
        <v>0</v>
      </c>
      <c r="G22" s="27">
        <f t="shared" si="7"/>
        <v>7397.3</v>
      </c>
      <c r="H22" s="27">
        <f t="shared" si="2"/>
        <v>7397.3</v>
      </c>
      <c r="I22" s="13"/>
      <c r="J22" s="12"/>
    </row>
    <row r="23" spans="1:10" s="7" customFormat="1">
      <c r="A23" s="23" t="s">
        <v>69</v>
      </c>
      <c r="B23" s="9" t="s">
        <v>53</v>
      </c>
      <c r="C23" s="27">
        <f>'1 илова'!C23</f>
        <v>0</v>
      </c>
      <c r="D23" s="10"/>
      <c r="E23" s="27">
        <f t="shared" si="1"/>
        <v>0</v>
      </c>
      <c r="F23" s="27">
        <f t="shared" si="6"/>
        <v>0</v>
      </c>
      <c r="G23" s="27">
        <f t="shared" si="7"/>
        <v>0</v>
      </c>
      <c r="H23" s="27">
        <f t="shared" si="2"/>
        <v>0</v>
      </c>
      <c r="I23" s="13"/>
      <c r="J23" s="12"/>
    </row>
    <row r="24" spans="1:10" s="7" customFormat="1">
      <c r="A24" s="23" t="s">
        <v>70</v>
      </c>
      <c r="B24" s="9" t="s">
        <v>54</v>
      </c>
      <c r="C24" s="27">
        <f>'1 илова'!C24</f>
        <v>0</v>
      </c>
      <c r="D24" s="10"/>
      <c r="E24" s="27">
        <f t="shared" si="1"/>
        <v>0</v>
      </c>
      <c r="F24" s="27">
        <f t="shared" si="6"/>
        <v>0</v>
      </c>
      <c r="G24" s="27">
        <f t="shared" si="7"/>
        <v>0</v>
      </c>
      <c r="H24" s="27">
        <f t="shared" si="2"/>
        <v>0</v>
      </c>
      <c r="I24" s="13"/>
      <c r="J24" s="12"/>
    </row>
    <row r="25" spans="1:10" s="7" customFormat="1" ht="14.25" customHeight="1">
      <c r="A25" s="23" t="s">
        <v>105</v>
      </c>
      <c r="B25" s="9" t="s">
        <v>106</v>
      </c>
      <c r="C25" s="27">
        <f>'1 илова'!C25</f>
        <v>0</v>
      </c>
      <c r="D25" s="10"/>
      <c r="E25" s="27">
        <f t="shared" si="1"/>
        <v>0</v>
      </c>
      <c r="F25" s="27">
        <f t="shared" si="6"/>
        <v>0</v>
      </c>
      <c r="G25" s="27">
        <f t="shared" si="7"/>
        <v>0</v>
      </c>
      <c r="H25" s="27">
        <f t="shared" si="2"/>
        <v>0</v>
      </c>
      <c r="I25" s="13"/>
      <c r="J25" s="12"/>
    </row>
    <row r="26" spans="1:10" s="7" customFormat="1">
      <c r="A26" s="23" t="s">
        <v>71</v>
      </c>
      <c r="B26" s="9" t="s">
        <v>20</v>
      </c>
      <c r="C26" s="27">
        <f>'1 илова'!C26</f>
        <v>0</v>
      </c>
      <c r="D26" s="10"/>
      <c r="E26" s="27">
        <f t="shared" si="1"/>
        <v>0</v>
      </c>
      <c r="F26" s="27">
        <f t="shared" si="6"/>
        <v>0</v>
      </c>
      <c r="G26" s="27">
        <f t="shared" si="7"/>
        <v>0</v>
      </c>
      <c r="H26" s="27">
        <f t="shared" si="2"/>
        <v>0</v>
      </c>
      <c r="I26" s="13"/>
      <c r="J26" s="12"/>
    </row>
    <row r="27" spans="1:10" s="7" customFormat="1">
      <c r="A27" s="38"/>
      <c r="B27" s="9"/>
      <c r="C27" s="10"/>
      <c r="D27" s="10"/>
      <c r="E27" s="10"/>
      <c r="F27" s="10"/>
      <c r="G27" s="10"/>
      <c r="H27" s="10"/>
      <c r="I27" s="13"/>
      <c r="J27" s="12"/>
    </row>
    <row r="28" spans="1:10" s="7" customFormat="1">
      <c r="A28" s="38">
        <v>2</v>
      </c>
      <c r="B28" s="34" t="s">
        <v>72</v>
      </c>
      <c r="C28" s="26">
        <f>C29+C30+C31+C32+C33+C34</f>
        <v>333635.82608695654</v>
      </c>
      <c r="D28" s="26">
        <f t="shared" ref="D28:H28" si="8">D29+D30+D31+D32+D33+D34</f>
        <v>365391.10000000003</v>
      </c>
      <c r="E28" s="26">
        <f t="shared" si="8"/>
        <v>31755.273913043453</v>
      </c>
      <c r="F28" s="26">
        <f t="shared" si="8"/>
        <v>333635.82608695654</v>
      </c>
      <c r="G28" s="26">
        <f t="shared" si="8"/>
        <v>365391.10000000003</v>
      </c>
      <c r="H28" s="26">
        <f t="shared" si="8"/>
        <v>31755.273913043453</v>
      </c>
      <c r="I28" s="13"/>
      <c r="J28" s="12"/>
    </row>
    <row r="29" spans="1:10" s="7" customFormat="1">
      <c r="A29" s="38" t="s">
        <v>73</v>
      </c>
      <c r="B29" s="34" t="s">
        <v>141</v>
      </c>
      <c r="C29" s="27">
        <f>((C8-C22-C23-C26)/115*15)</f>
        <v>124434.78260869566</v>
      </c>
      <c r="D29" s="27">
        <f t="shared" ref="D29:G29" si="9">((D8-D22-D23-D26)/115*15)</f>
        <v>133504.79999999999</v>
      </c>
      <c r="E29" s="27">
        <f>D29-C29</f>
        <v>9070.0173913043254</v>
      </c>
      <c r="F29" s="27">
        <f t="shared" si="9"/>
        <v>124434.78260869566</v>
      </c>
      <c r="G29" s="27">
        <f t="shared" si="9"/>
        <v>133504.79999999999</v>
      </c>
      <c r="H29" s="27">
        <f>G29-F29</f>
        <v>9070.0173913043254</v>
      </c>
      <c r="I29" s="13"/>
      <c r="J29" s="12"/>
    </row>
    <row r="30" spans="1:10" s="7" customFormat="1">
      <c r="A30" s="38" t="s">
        <v>74</v>
      </c>
      <c r="B30" s="34" t="s">
        <v>43</v>
      </c>
      <c r="C30" s="27">
        <f>C39</f>
        <v>39924</v>
      </c>
      <c r="D30" s="27">
        <f>D39</f>
        <v>36883.699999999997</v>
      </c>
      <c r="E30" s="27">
        <f t="shared" ref="E30:E34" si="10">D30-C30</f>
        <v>-3040.3000000000029</v>
      </c>
      <c r="F30" s="27">
        <f t="shared" ref="F30:F34" si="11">C30</f>
        <v>39924</v>
      </c>
      <c r="G30" s="27">
        <f t="shared" ref="G30:G34" si="12">D30</f>
        <v>36883.699999999997</v>
      </c>
      <c r="H30" s="27">
        <f t="shared" ref="H30:H34" si="13">G30-F30</f>
        <v>-3040.3000000000029</v>
      </c>
      <c r="I30" s="13"/>
      <c r="J30" s="12"/>
    </row>
    <row r="31" spans="1:10" s="7" customFormat="1">
      <c r="A31" s="38" t="s">
        <v>75</v>
      </c>
      <c r="B31" s="34" t="s">
        <v>46</v>
      </c>
      <c r="C31" s="27">
        <f>C40</f>
        <v>69935</v>
      </c>
      <c r="D31" s="27">
        <f>D40</f>
        <v>69935</v>
      </c>
      <c r="E31" s="27">
        <f t="shared" si="10"/>
        <v>0</v>
      </c>
      <c r="F31" s="27">
        <f t="shared" si="11"/>
        <v>69935</v>
      </c>
      <c r="G31" s="27">
        <f t="shared" si="12"/>
        <v>69935</v>
      </c>
      <c r="H31" s="27">
        <f t="shared" si="13"/>
        <v>0</v>
      </c>
      <c r="I31" s="13"/>
      <c r="J31" s="12"/>
    </row>
    <row r="32" spans="1:10" s="7" customFormat="1">
      <c r="A32" s="38" t="s">
        <v>76</v>
      </c>
      <c r="B32" s="34" t="s">
        <v>44</v>
      </c>
      <c r="C32" s="27">
        <f t="shared" ref="C32:D33" si="14">C41</f>
        <v>92596</v>
      </c>
      <c r="D32" s="27">
        <f t="shared" si="14"/>
        <v>92596.4</v>
      </c>
      <c r="E32" s="27">
        <f t="shared" si="10"/>
        <v>0.39999999999417923</v>
      </c>
      <c r="F32" s="27">
        <f t="shared" si="11"/>
        <v>92596</v>
      </c>
      <c r="G32" s="27">
        <f t="shared" si="12"/>
        <v>92596.4</v>
      </c>
      <c r="H32" s="27">
        <f t="shared" si="13"/>
        <v>0.39999999999417923</v>
      </c>
      <c r="I32" s="13"/>
      <c r="J32" s="12"/>
    </row>
    <row r="33" spans="1:10" s="7" customFormat="1" ht="32.25" customHeight="1">
      <c r="A33" s="38" t="s">
        <v>77</v>
      </c>
      <c r="B33" s="35" t="s">
        <v>45</v>
      </c>
      <c r="C33" s="27">
        <f t="shared" si="14"/>
        <v>2600</v>
      </c>
      <c r="D33" s="27">
        <f t="shared" si="14"/>
        <v>2602.8000000000002</v>
      </c>
      <c r="E33" s="27">
        <f t="shared" si="10"/>
        <v>2.8000000000001819</v>
      </c>
      <c r="F33" s="27">
        <f t="shared" si="11"/>
        <v>2600</v>
      </c>
      <c r="G33" s="27">
        <f t="shared" si="12"/>
        <v>2602.8000000000002</v>
      </c>
      <c r="H33" s="27">
        <f t="shared" si="13"/>
        <v>2.8000000000001819</v>
      </c>
      <c r="I33" s="13"/>
      <c r="J33" s="12"/>
    </row>
    <row r="34" spans="1:10" s="7" customFormat="1">
      <c r="A34" s="38" t="s">
        <v>78</v>
      </c>
      <c r="B34" s="34" t="s">
        <v>36</v>
      </c>
      <c r="C34" s="27">
        <f>C58</f>
        <v>4146.0434782608645</v>
      </c>
      <c r="D34" s="27">
        <f>D58</f>
        <v>29868.400000000001</v>
      </c>
      <c r="E34" s="27">
        <f t="shared" si="10"/>
        <v>25722.356521739137</v>
      </c>
      <c r="F34" s="27">
        <f t="shared" si="11"/>
        <v>4146.0434782608645</v>
      </c>
      <c r="G34" s="27">
        <f t="shared" si="12"/>
        <v>29868.400000000001</v>
      </c>
      <c r="H34" s="27">
        <f t="shared" si="13"/>
        <v>25722.356521739137</v>
      </c>
      <c r="I34" s="13"/>
      <c r="J34" s="12"/>
    </row>
    <row r="35" spans="1:10" s="7" customFormat="1">
      <c r="A35" s="38">
        <v>3</v>
      </c>
      <c r="B35" s="34" t="s">
        <v>42</v>
      </c>
      <c r="C35" s="26">
        <f>C8-C29</f>
        <v>829565.21739130432</v>
      </c>
      <c r="D35" s="26">
        <f t="shared" ref="D35:G35" si="15">D8-D29</f>
        <v>897429.3</v>
      </c>
      <c r="E35" s="26">
        <f t="shared" si="15"/>
        <v>67864.082608695666</v>
      </c>
      <c r="F35" s="26">
        <f t="shared" si="15"/>
        <v>829565.21739130432</v>
      </c>
      <c r="G35" s="26">
        <f t="shared" si="15"/>
        <v>897429.3</v>
      </c>
      <c r="H35" s="26">
        <f t="shared" ref="H35" si="16">H8-H29</f>
        <v>67864.082608695666</v>
      </c>
      <c r="I35" s="13"/>
      <c r="J35" s="12"/>
    </row>
    <row r="36" spans="1:10" s="7" customFormat="1">
      <c r="A36" s="38"/>
      <c r="B36" s="38"/>
      <c r="C36" s="16"/>
      <c r="D36" s="16"/>
      <c r="E36" s="16"/>
      <c r="F36" s="16"/>
      <c r="G36" s="16"/>
      <c r="H36" s="16"/>
      <c r="I36" s="12"/>
      <c r="J36" s="12"/>
    </row>
    <row r="37" spans="1:10" s="7" customFormat="1">
      <c r="A37" s="17">
        <v>4</v>
      </c>
      <c r="B37" s="15" t="s">
        <v>49</v>
      </c>
      <c r="C37" s="29">
        <f>C38+C39+C40+C41+C42+C43+C44+C45+C46+C47+C48+C49+C50+C51+C52+C53+C54+C55</f>
        <v>808835</v>
      </c>
      <c r="D37" s="29">
        <f t="shared" ref="D37:H37" si="17">D38+D39+D40+D41+D42+D43+D44+D45+D46+D47+D48+D49+D50+D51+D52+D53+D54+D55</f>
        <v>748087.3</v>
      </c>
      <c r="E37" s="29">
        <f t="shared" si="17"/>
        <v>-60747.7</v>
      </c>
      <c r="F37" s="29">
        <f t="shared" si="17"/>
        <v>808835</v>
      </c>
      <c r="G37" s="29">
        <f t="shared" si="17"/>
        <v>748087.3</v>
      </c>
      <c r="H37" s="29">
        <f t="shared" si="17"/>
        <v>-60747.7</v>
      </c>
    </row>
    <row r="38" spans="1:10" s="7" customFormat="1">
      <c r="A38" s="17" t="s">
        <v>80</v>
      </c>
      <c r="B38" s="15" t="s">
        <v>79</v>
      </c>
      <c r="C38" s="27">
        <f>'1 илова'!C38</f>
        <v>332700</v>
      </c>
      <c r="D38" s="24">
        <v>311405.7</v>
      </c>
      <c r="E38" s="27">
        <f t="shared" ref="E38:E55" si="18">D38-C38</f>
        <v>-21294.299999999988</v>
      </c>
      <c r="F38" s="27">
        <f t="shared" ref="F38" si="19">C38</f>
        <v>332700</v>
      </c>
      <c r="G38" s="27">
        <f t="shared" ref="G38:G39" si="20">D38</f>
        <v>311405.7</v>
      </c>
      <c r="H38" s="27">
        <f t="shared" ref="H38:H55" si="21">G38-F38</f>
        <v>-21294.299999999988</v>
      </c>
    </row>
    <row r="39" spans="1:10" s="7" customFormat="1">
      <c r="A39" s="17" t="s">
        <v>81</v>
      </c>
      <c r="B39" s="15" t="s">
        <v>43</v>
      </c>
      <c r="C39" s="30">
        <f>(C38)*12%</f>
        <v>39924</v>
      </c>
      <c r="D39" s="39">
        <v>36883.699999999997</v>
      </c>
      <c r="E39" s="27">
        <f t="shared" si="18"/>
        <v>-3040.3000000000029</v>
      </c>
      <c r="F39" s="30">
        <f t="shared" ref="F39" si="22">(F38)*12%</f>
        <v>39924</v>
      </c>
      <c r="G39" s="27">
        <f t="shared" si="20"/>
        <v>36883.699999999997</v>
      </c>
      <c r="H39" s="27">
        <f t="shared" si="21"/>
        <v>-3040.3000000000029</v>
      </c>
    </row>
    <row r="40" spans="1:10" s="7" customFormat="1">
      <c r="A40" s="17" t="s">
        <v>82</v>
      </c>
      <c r="B40" s="15" t="s">
        <v>46</v>
      </c>
      <c r="C40" s="27">
        <f>'1 илова'!C40</f>
        <v>69935</v>
      </c>
      <c r="D40" s="24">
        <v>69935</v>
      </c>
      <c r="E40" s="27">
        <f t="shared" si="18"/>
        <v>0</v>
      </c>
      <c r="F40" s="27">
        <f t="shared" ref="F40:F55" si="23">C40</f>
        <v>69935</v>
      </c>
      <c r="G40" s="27">
        <f t="shared" ref="G40:G55" si="24">D40</f>
        <v>69935</v>
      </c>
      <c r="H40" s="27">
        <f t="shared" si="21"/>
        <v>0</v>
      </c>
    </row>
    <row r="41" spans="1:10" s="7" customFormat="1">
      <c r="A41" s="17" t="s">
        <v>83</v>
      </c>
      <c r="B41" s="15" t="s">
        <v>44</v>
      </c>
      <c r="C41" s="27">
        <f>'1 илова'!C41</f>
        <v>92596</v>
      </c>
      <c r="D41" s="24">
        <v>92596.4</v>
      </c>
      <c r="E41" s="27">
        <f t="shared" si="18"/>
        <v>0.39999999999417923</v>
      </c>
      <c r="F41" s="27">
        <f t="shared" si="23"/>
        <v>92596</v>
      </c>
      <c r="G41" s="27">
        <f t="shared" si="24"/>
        <v>92596.4</v>
      </c>
      <c r="H41" s="27">
        <f t="shared" si="21"/>
        <v>0.39999999999417923</v>
      </c>
    </row>
    <row r="42" spans="1:10" s="7" customFormat="1" ht="33">
      <c r="A42" s="17" t="s">
        <v>84</v>
      </c>
      <c r="B42" s="15" t="s">
        <v>45</v>
      </c>
      <c r="C42" s="27">
        <f>'1 илова'!C42</f>
        <v>2600</v>
      </c>
      <c r="D42" s="24">
        <v>2602.8000000000002</v>
      </c>
      <c r="E42" s="27">
        <f t="shared" si="18"/>
        <v>2.8000000000001819</v>
      </c>
      <c r="F42" s="27">
        <f t="shared" si="23"/>
        <v>2600</v>
      </c>
      <c r="G42" s="27">
        <f t="shared" si="24"/>
        <v>2602.8000000000002</v>
      </c>
      <c r="H42" s="27">
        <f t="shared" si="21"/>
        <v>2.8000000000001819</v>
      </c>
    </row>
    <row r="43" spans="1:10" s="7" customFormat="1">
      <c r="A43" s="17" t="s">
        <v>85</v>
      </c>
      <c r="B43" s="15" t="s">
        <v>21</v>
      </c>
      <c r="C43" s="27">
        <f>'1 илова'!C43</f>
        <v>12000</v>
      </c>
      <c r="D43" s="24">
        <v>11162</v>
      </c>
      <c r="E43" s="27">
        <f t="shared" si="18"/>
        <v>-838</v>
      </c>
      <c r="F43" s="27">
        <f t="shared" si="23"/>
        <v>12000</v>
      </c>
      <c r="G43" s="27">
        <f t="shared" si="24"/>
        <v>11162</v>
      </c>
      <c r="H43" s="27">
        <f t="shared" si="21"/>
        <v>-838</v>
      </c>
    </row>
    <row r="44" spans="1:10" s="7" customFormat="1">
      <c r="A44" s="17" t="s">
        <v>86</v>
      </c>
      <c r="B44" s="15" t="s">
        <v>22</v>
      </c>
      <c r="C44" s="27">
        <f>'1 илова'!C44</f>
        <v>40000</v>
      </c>
      <c r="D44" s="24">
        <v>40653.1</v>
      </c>
      <c r="E44" s="27">
        <f t="shared" si="18"/>
        <v>653.09999999999854</v>
      </c>
      <c r="F44" s="27">
        <f t="shared" si="23"/>
        <v>40000</v>
      </c>
      <c r="G44" s="27">
        <f t="shared" si="24"/>
        <v>40653.1</v>
      </c>
      <c r="H44" s="27">
        <f t="shared" si="21"/>
        <v>653.09999999999854</v>
      </c>
    </row>
    <row r="45" spans="1:10" s="7" customFormat="1">
      <c r="A45" s="17" t="s">
        <v>87</v>
      </c>
      <c r="B45" s="15" t="s">
        <v>108</v>
      </c>
      <c r="C45" s="27">
        <f>'1 илова'!C45</f>
        <v>2500</v>
      </c>
      <c r="D45" s="24">
        <v>2328.4</v>
      </c>
      <c r="E45" s="27">
        <f t="shared" si="18"/>
        <v>-171.59999999999991</v>
      </c>
      <c r="F45" s="27">
        <f t="shared" si="23"/>
        <v>2500</v>
      </c>
      <c r="G45" s="27">
        <f t="shared" si="24"/>
        <v>2328.4</v>
      </c>
      <c r="H45" s="27">
        <f t="shared" si="21"/>
        <v>-171.59999999999991</v>
      </c>
    </row>
    <row r="46" spans="1:10" s="7" customFormat="1">
      <c r="A46" s="17" t="s">
        <v>88</v>
      </c>
      <c r="B46" s="15" t="s">
        <v>23</v>
      </c>
      <c r="C46" s="27">
        <f>'1 илова'!C46</f>
        <v>2630</v>
      </c>
      <c r="D46" s="24">
        <v>2636</v>
      </c>
      <c r="E46" s="27">
        <f t="shared" si="18"/>
        <v>6</v>
      </c>
      <c r="F46" s="27">
        <f t="shared" si="23"/>
        <v>2630</v>
      </c>
      <c r="G46" s="27">
        <f t="shared" si="24"/>
        <v>2636</v>
      </c>
      <c r="H46" s="27">
        <f t="shared" si="21"/>
        <v>6</v>
      </c>
    </row>
    <row r="47" spans="1:10" s="7" customFormat="1">
      <c r="A47" s="17" t="s">
        <v>89</v>
      </c>
      <c r="B47" s="15" t="s">
        <v>24</v>
      </c>
      <c r="C47" s="27">
        <f>'1 илова'!C47</f>
        <v>25200</v>
      </c>
      <c r="D47" s="24"/>
      <c r="E47" s="27">
        <f t="shared" si="18"/>
        <v>-25200</v>
      </c>
      <c r="F47" s="27">
        <f t="shared" si="23"/>
        <v>25200</v>
      </c>
      <c r="G47" s="27">
        <f t="shared" si="24"/>
        <v>0</v>
      </c>
      <c r="H47" s="27">
        <f t="shared" si="21"/>
        <v>-25200</v>
      </c>
    </row>
    <row r="48" spans="1:10" s="7" customFormat="1" ht="19.5" customHeight="1">
      <c r="A48" s="17" t="s">
        <v>90</v>
      </c>
      <c r="B48" s="15" t="s">
        <v>25</v>
      </c>
      <c r="C48" s="27">
        <f>'1 илова'!C48</f>
        <v>2500</v>
      </c>
      <c r="D48" s="24">
        <v>2550</v>
      </c>
      <c r="E48" s="27">
        <f t="shared" si="18"/>
        <v>50</v>
      </c>
      <c r="F48" s="27">
        <f t="shared" si="23"/>
        <v>2500</v>
      </c>
      <c r="G48" s="27">
        <f t="shared" si="24"/>
        <v>2550</v>
      </c>
      <c r="H48" s="27">
        <f t="shared" si="21"/>
        <v>50</v>
      </c>
    </row>
    <row r="49" spans="1:8" s="7" customFormat="1">
      <c r="A49" s="17" t="s">
        <v>91</v>
      </c>
      <c r="B49" s="15" t="s">
        <v>26</v>
      </c>
      <c r="C49" s="27">
        <f>'1 илова'!C49</f>
        <v>0</v>
      </c>
      <c r="D49" s="24"/>
      <c r="E49" s="27">
        <f t="shared" si="18"/>
        <v>0</v>
      </c>
      <c r="F49" s="27">
        <f t="shared" si="23"/>
        <v>0</v>
      </c>
      <c r="G49" s="27">
        <f t="shared" si="24"/>
        <v>0</v>
      </c>
      <c r="H49" s="27">
        <f t="shared" si="21"/>
        <v>0</v>
      </c>
    </row>
    <row r="50" spans="1:8" s="7" customFormat="1">
      <c r="A50" s="17" t="s">
        <v>92</v>
      </c>
      <c r="B50" s="15" t="s">
        <v>27</v>
      </c>
      <c r="C50" s="27">
        <f>'1 илова'!C50</f>
        <v>700</v>
      </c>
      <c r="D50" s="24">
        <v>619.29999999999995</v>
      </c>
      <c r="E50" s="27">
        <f t="shared" si="18"/>
        <v>-80.700000000000045</v>
      </c>
      <c r="F50" s="27">
        <f t="shared" si="23"/>
        <v>700</v>
      </c>
      <c r="G50" s="27">
        <f t="shared" si="24"/>
        <v>619.29999999999995</v>
      </c>
      <c r="H50" s="27">
        <f t="shared" si="21"/>
        <v>-80.700000000000045</v>
      </c>
    </row>
    <row r="51" spans="1:8" s="7" customFormat="1">
      <c r="A51" s="17" t="s">
        <v>93</v>
      </c>
      <c r="B51" s="15" t="s">
        <v>35</v>
      </c>
      <c r="C51" s="27">
        <f>'1 илова'!C51</f>
        <v>54550</v>
      </c>
      <c r="D51" s="24">
        <v>54555.7</v>
      </c>
      <c r="E51" s="27">
        <f t="shared" si="18"/>
        <v>5.6999999999970896</v>
      </c>
      <c r="F51" s="27">
        <f t="shared" si="23"/>
        <v>54550</v>
      </c>
      <c r="G51" s="27">
        <f t="shared" si="24"/>
        <v>54555.7</v>
      </c>
      <c r="H51" s="27">
        <f t="shared" si="21"/>
        <v>5.6999999999970896</v>
      </c>
    </row>
    <row r="52" spans="1:8" s="7" customFormat="1">
      <c r="A52" s="17" t="s">
        <v>94</v>
      </c>
      <c r="B52" s="15" t="s">
        <v>28</v>
      </c>
      <c r="C52" s="27">
        <f>'1 илова'!C52</f>
        <v>0</v>
      </c>
      <c r="D52" s="24"/>
      <c r="E52" s="27">
        <f t="shared" si="18"/>
        <v>0</v>
      </c>
      <c r="F52" s="27">
        <f t="shared" si="23"/>
        <v>0</v>
      </c>
      <c r="G52" s="27">
        <f t="shared" si="24"/>
        <v>0</v>
      </c>
      <c r="H52" s="27">
        <f t="shared" si="21"/>
        <v>0</v>
      </c>
    </row>
    <row r="53" spans="1:8" s="7" customFormat="1">
      <c r="A53" s="17" t="s">
        <v>95</v>
      </c>
      <c r="B53" s="15" t="s">
        <v>29</v>
      </c>
      <c r="C53" s="27">
        <f>'1 илова'!C53</f>
        <v>118000</v>
      </c>
      <c r="D53" s="24">
        <v>117033.2</v>
      </c>
      <c r="E53" s="27">
        <f t="shared" si="18"/>
        <v>-966.80000000000291</v>
      </c>
      <c r="F53" s="27">
        <f t="shared" si="23"/>
        <v>118000</v>
      </c>
      <c r="G53" s="27">
        <f t="shared" si="24"/>
        <v>117033.2</v>
      </c>
      <c r="H53" s="27">
        <f t="shared" si="21"/>
        <v>-966.80000000000291</v>
      </c>
    </row>
    <row r="54" spans="1:8" s="7" customFormat="1">
      <c r="A54" s="17" t="s">
        <v>96</v>
      </c>
      <c r="B54" s="15" t="s">
        <v>30</v>
      </c>
      <c r="C54" s="27">
        <f>'1 илова'!C54</f>
        <v>1400</v>
      </c>
      <c r="D54" s="24">
        <v>566.9</v>
      </c>
      <c r="E54" s="27">
        <f t="shared" si="18"/>
        <v>-833.1</v>
      </c>
      <c r="F54" s="27">
        <f t="shared" si="23"/>
        <v>1400</v>
      </c>
      <c r="G54" s="27">
        <f t="shared" si="24"/>
        <v>566.9</v>
      </c>
      <c r="H54" s="27">
        <f t="shared" si="21"/>
        <v>-833.1</v>
      </c>
    </row>
    <row r="55" spans="1:8" s="7" customFormat="1">
      <c r="A55" s="17" t="s">
        <v>109</v>
      </c>
      <c r="B55" s="15" t="s">
        <v>31</v>
      </c>
      <c r="C55" s="27">
        <f>'1 илова'!C55</f>
        <v>11600</v>
      </c>
      <c r="D55" s="24">
        <v>2559.1</v>
      </c>
      <c r="E55" s="27">
        <f t="shared" si="18"/>
        <v>-9040.9</v>
      </c>
      <c r="F55" s="27">
        <f t="shared" si="23"/>
        <v>11600</v>
      </c>
      <c r="G55" s="27">
        <f t="shared" si="24"/>
        <v>2559.1</v>
      </c>
      <c r="H55" s="27">
        <f t="shared" si="21"/>
        <v>-9040.9</v>
      </c>
    </row>
    <row r="56" spans="1:8" s="7" customFormat="1" ht="17.25" customHeight="1">
      <c r="A56" s="17"/>
      <c r="B56" s="32" t="s">
        <v>32</v>
      </c>
      <c r="C56" s="29">
        <f>SUM(C38:C55)</f>
        <v>808835</v>
      </c>
      <c r="D56" s="29">
        <f t="shared" ref="D56:H56" si="25">SUM(D38:D55)</f>
        <v>748087.3</v>
      </c>
      <c r="E56" s="29">
        <f t="shared" si="25"/>
        <v>-60747.7</v>
      </c>
      <c r="F56" s="29">
        <f t="shared" si="25"/>
        <v>808835</v>
      </c>
      <c r="G56" s="29">
        <f t="shared" si="25"/>
        <v>748087.3</v>
      </c>
      <c r="H56" s="29">
        <f t="shared" si="25"/>
        <v>-60747.7</v>
      </c>
    </row>
    <row r="57" spans="1:8" s="7" customFormat="1" ht="33">
      <c r="A57" s="17">
        <v>5</v>
      </c>
      <c r="B57" s="32" t="s">
        <v>48</v>
      </c>
      <c r="C57" s="29">
        <f>C35-C37-C25</f>
        <v>20730.217391304323</v>
      </c>
      <c r="D57" s="29">
        <f t="shared" ref="D57:G57" si="26">D35-D37-D25</f>
        <v>149342</v>
      </c>
      <c r="E57" s="29">
        <f t="shared" si="26"/>
        <v>128611.78260869566</v>
      </c>
      <c r="F57" s="29">
        <f t="shared" si="26"/>
        <v>20730.217391304323</v>
      </c>
      <c r="G57" s="29">
        <f t="shared" si="26"/>
        <v>149342</v>
      </c>
      <c r="H57" s="29">
        <f t="shared" ref="H57" si="27">H35-H37-H25</f>
        <v>128611.78260869566</v>
      </c>
    </row>
    <row r="58" spans="1:8" s="7" customFormat="1" ht="21" customHeight="1">
      <c r="A58" s="17">
        <v>6</v>
      </c>
      <c r="B58" s="33" t="s">
        <v>50</v>
      </c>
      <c r="C58" s="29">
        <f>C57*20%</f>
        <v>4146.0434782608645</v>
      </c>
      <c r="D58" s="29">
        <f t="shared" ref="D58:H58" si="28">D57*20%</f>
        <v>29868.400000000001</v>
      </c>
      <c r="E58" s="29">
        <f t="shared" si="28"/>
        <v>25722.356521739133</v>
      </c>
      <c r="F58" s="29">
        <f t="shared" si="28"/>
        <v>4146.0434782608645</v>
      </c>
      <c r="G58" s="29">
        <f t="shared" si="28"/>
        <v>29868.400000000001</v>
      </c>
      <c r="H58" s="29">
        <f t="shared" si="28"/>
        <v>25722.356521739133</v>
      </c>
    </row>
    <row r="59" spans="1:8" s="7" customFormat="1" ht="33">
      <c r="A59" s="17">
        <v>7</v>
      </c>
      <c r="B59" s="32" t="s">
        <v>47</v>
      </c>
      <c r="C59" s="29">
        <f t="shared" ref="C59:G59" si="29">C57-C58</f>
        <v>16584.173913043458</v>
      </c>
      <c r="D59" s="29">
        <f t="shared" si="29"/>
        <v>119473.60000000001</v>
      </c>
      <c r="E59" s="29">
        <f t="shared" si="29"/>
        <v>102889.42608695653</v>
      </c>
      <c r="F59" s="29">
        <f t="shared" si="29"/>
        <v>16584.173913043458</v>
      </c>
      <c r="G59" s="29">
        <f t="shared" si="29"/>
        <v>119473.60000000001</v>
      </c>
      <c r="H59" s="29">
        <f t="shared" ref="H59" si="30">H57-H58</f>
        <v>102889.42608695653</v>
      </c>
    </row>
    <row r="60" spans="1:8" s="7" customFormat="1">
      <c r="A60" s="17"/>
      <c r="B60" s="18" t="s">
        <v>51</v>
      </c>
      <c r="C60" s="31">
        <f t="shared" ref="C60:H60" si="31">C59/C8*100</f>
        <v>1.7383830097529831</v>
      </c>
      <c r="D60" s="31">
        <f t="shared" si="31"/>
        <v>11.588868774444457</v>
      </c>
      <c r="E60" s="31">
        <f t="shared" si="31"/>
        <v>133.73708938813417</v>
      </c>
      <c r="F60" s="31">
        <f t="shared" si="31"/>
        <v>1.7383830097529831</v>
      </c>
      <c r="G60" s="31">
        <f t="shared" si="31"/>
        <v>11.588868774444457</v>
      </c>
      <c r="H60" s="31">
        <f t="shared" si="31"/>
        <v>133.73708938813417</v>
      </c>
    </row>
    <row r="61" spans="1:8" s="7" customFormat="1">
      <c r="A61" s="19"/>
      <c r="B61" s="20"/>
      <c r="C61" s="21"/>
      <c r="D61" s="21"/>
      <c r="E61" s="21"/>
      <c r="F61" s="21"/>
      <c r="G61" s="21"/>
      <c r="H61" s="21"/>
    </row>
    <row r="62" spans="1:8" s="7" customFormat="1">
      <c r="A62" s="19"/>
      <c r="B62" s="22" t="s">
        <v>33</v>
      </c>
      <c r="C62" s="21"/>
      <c r="D62" s="21"/>
      <c r="E62" s="21"/>
      <c r="F62" s="21"/>
      <c r="G62" s="21"/>
      <c r="H62" s="21"/>
    </row>
    <row r="63" spans="1:8" s="7" customFormat="1">
      <c r="A63" s="19"/>
      <c r="B63" s="22"/>
      <c r="C63" s="21"/>
      <c r="D63" s="21"/>
      <c r="E63" s="21"/>
      <c r="F63" s="21"/>
      <c r="G63" s="21"/>
      <c r="H63" s="21"/>
    </row>
    <row r="64" spans="1:8" s="7" customFormat="1">
      <c r="A64" s="19"/>
      <c r="B64" s="22" t="s">
        <v>34</v>
      </c>
      <c r="C64" s="21"/>
      <c r="D64" s="21"/>
      <c r="E64" s="21"/>
      <c r="F64" s="21"/>
      <c r="G64" s="21"/>
      <c r="H64" s="21"/>
    </row>
    <row r="65" spans="1:8" s="7" customFormat="1">
      <c r="A65" s="19"/>
      <c r="C65" s="21"/>
      <c r="D65" s="21"/>
      <c r="E65" s="21"/>
      <c r="F65" s="21"/>
      <c r="G65" s="21"/>
      <c r="H65" s="21"/>
    </row>
    <row r="66" spans="1:8" s="7" customFormat="1">
      <c r="A66" s="19"/>
      <c r="B66" s="20" t="s">
        <v>107</v>
      </c>
      <c r="C66" s="21"/>
      <c r="D66" s="21"/>
      <c r="E66" s="21"/>
      <c r="F66" s="21"/>
      <c r="G66" s="21"/>
      <c r="H66" s="21"/>
    </row>
    <row r="67" spans="1:8" s="7" customFormat="1"/>
    <row r="68" spans="1:8" s="7" customFormat="1"/>
    <row r="69" spans="1:8" s="7" customFormat="1"/>
    <row r="70" spans="1:8" s="7" customFormat="1"/>
    <row r="71" spans="1:8" s="7" customFormat="1"/>
    <row r="72" spans="1:8" s="7" customFormat="1"/>
    <row r="73" spans="1:8" s="7" customFormat="1"/>
    <row r="74" spans="1:8" s="7" customFormat="1"/>
    <row r="75" spans="1:8" s="7" customFormat="1"/>
    <row r="76" spans="1:8" s="7" customFormat="1"/>
    <row r="77" spans="1:8" s="7" customFormat="1"/>
    <row r="78" spans="1:8" s="7" customFormat="1"/>
    <row r="79" spans="1:8" s="7" customFormat="1"/>
    <row r="80" spans="1:8" s="7" customFormat="1"/>
    <row r="81" s="7" customFormat="1"/>
    <row r="82" s="7" customFormat="1"/>
    <row r="83" s="7" customFormat="1"/>
    <row r="84" s="7" customFormat="1"/>
    <row r="85" s="7" customFormat="1"/>
    <row r="86" s="7" customFormat="1"/>
    <row r="87" s="7" customFormat="1"/>
    <row r="88" s="7" customFormat="1"/>
    <row r="89" s="7" customFormat="1"/>
    <row r="90" s="7" customFormat="1"/>
    <row r="91" s="7" customFormat="1"/>
    <row r="92" s="7" customFormat="1"/>
    <row r="93" s="7" customFormat="1"/>
    <row r="94" s="7" customFormat="1"/>
    <row r="95" s="7" customFormat="1"/>
    <row r="96" s="7" customFormat="1"/>
    <row r="97" s="7" customFormat="1"/>
    <row r="98" s="7" customFormat="1"/>
    <row r="99" s="7" customFormat="1"/>
    <row r="100" s="7" customFormat="1"/>
    <row r="101" s="7" customFormat="1"/>
    <row r="102" s="7" customFormat="1"/>
    <row r="103" s="7" customFormat="1"/>
    <row r="104" s="7" customFormat="1"/>
    <row r="105" s="7" customFormat="1"/>
    <row r="106" s="7" customFormat="1"/>
    <row r="107" s="7" customFormat="1"/>
    <row r="108" s="7" customFormat="1"/>
    <row r="109" s="7" customFormat="1"/>
    <row r="110" s="7" customFormat="1"/>
    <row r="111" s="7" customFormat="1"/>
    <row r="112" s="7" customFormat="1"/>
    <row r="113" s="7" customFormat="1"/>
    <row r="114" s="7" customFormat="1"/>
    <row r="115" s="7" customFormat="1"/>
    <row r="116" s="7" customFormat="1"/>
    <row r="117" s="7" customFormat="1"/>
    <row r="118" s="7" customFormat="1"/>
    <row r="119" s="7" customFormat="1"/>
  </sheetData>
  <protectedRanges>
    <protectedRange password="CE28" sqref="A2:H2 D9:D11 D13:D26 D38:D55 B62:H67" name="Диапазон1"/>
  </protectedRanges>
  <mergeCells count="11">
    <mergeCell ref="A1:H1"/>
    <mergeCell ref="A2:H2"/>
    <mergeCell ref="A5:A7"/>
    <mergeCell ref="B5:B7"/>
    <mergeCell ref="C5:H5"/>
    <mergeCell ref="C6:C7"/>
    <mergeCell ref="D6:D7"/>
    <mergeCell ref="E6:E7"/>
    <mergeCell ref="F6:F7"/>
    <mergeCell ref="G6:G7"/>
    <mergeCell ref="H6:H7"/>
  </mergeCells>
  <pageMargins left="0.70866141732283472" right="0.31496062992125984" top="0.55118110236220474" bottom="0.15748031496062992" header="0.31496062992125984" footer="0.31496062992125984"/>
  <pageSetup paperSize="9" scale="61" orientation="portrait" verticalDpi="0" r:id="rId1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J119"/>
  <sheetViews>
    <sheetView view="pageBreakPreview" topLeftCell="A34" zoomScale="60" workbookViewId="0">
      <selection activeCell="D57" sqref="D57"/>
    </sheetView>
  </sheetViews>
  <sheetFormatPr defaultRowHeight="16.5"/>
  <cols>
    <col min="1" max="1" width="6.7109375" style="6" customWidth="1"/>
    <col min="2" max="2" width="45.42578125" style="3" customWidth="1"/>
    <col min="3" max="3" width="15.140625" style="3" customWidth="1"/>
    <col min="4" max="4" width="16.5703125" style="3" customWidth="1"/>
    <col min="5" max="5" width="15.140625" style="3" customWidth="1"/>
    <col min="6" max="6" width="19" style="3" customWidth="1"/>
    <col min="7" max="7" width="18.28515625" style="3" customWidth="1"/>
    <col min="8" max="8" width="15.140625" style="3" customWidth="1"/>
    <col min="9" max="16384" width="9.140625" style="3"/>
  </cols>
  <sheetData>
    <row r="1" spans="1:10">
      <c r="A1" s="68"/>
      <c r="B1" s="68"/>
      <c r="C1" s="68"/>
      <c r="D1" s="68"/>
      <c r="E1" s="68"/>
      <c r="F1" s="68"/>
      <c r="G1" s="68"/>
      <c r="H1" s="68"/>
    </row>
    <row r="2" spans="1:10" ht="44.25" customHeight="1">
      <c r="A2" s="73" t="s">
        <v>145</v>
      </c>
      <c r="B2" s="73"/>
      <c r="C2" s="73"/>
      <c r="D2" s="73"/>
      <c r="E2" s="73"/>
      <c r="F2" s="73"/>
      <c r="G2" s="73"/>
      <c r="H2" s="73"/>
    </row>
    <row r="3" spans="1:10">
      <c r="A3" s="37"/>
      <c r="B3" s="37"/>
      <c r="C3" s="37"/>
      <c r="D3" s="37"/>
      <c r="E3" s="37"/>
      <c r="F3" s="37"/>
      <c r="G3" s="37"/>
      <c r="H3" s="37"/>
    </row>
    <row r="4" spans="1:10">
      <c r="A4" s="4"/>
      <c r="B4" s="4"/>
      <c r="C4" s="4"/>
      <c r="D4" s="4"/>
      <c r="E4" s="4"/>
      <c r="F4" s="4"/>
      <c r="G4" s="2"/>
      <c r="H4" s="2" t="s">
        <v>1</v>
      </c>
    </row>
    <row r="5" spans="1:10" ht="15.75" customHeight="1">
      <c r="A5" s="69" t="s">
        <v>2</v>
      </c>
      <c r="B5" s="69" t="s">
        <v>3</v>
      </c>
      <c r="C5" s="69" t="s">
        <v>143</v>
      </c>
      <c r="D5" s="69"/>
      <c r="E5" s="69"/>
      <c r="F5" s="69"/>
      <c r="G5" s="69"/>
      <c r="H5" s="69"/>
    </row>
    <row r="6" spans="1:10" s="6" customFormat="1" ht="15.75" customHeight="1">
      <c r="A6" s="69"/>
      <c r="B6" s="69"/>
      <c r="C6" s="69" t="s">
        <v>119</v>
      </c>
      <c r="D6" s="69" t="s">
        <v>121</v>
      </c>
      <c r="E6" s="69" t="s">
        <v>116</v>
      </c>
      <c r="F6" s="69" t="s">
        <v>118</v>
      </c>
      <c r="G6" s="69" t="s">
        <v>117</v>
      </c>
      <c r="H6" s="69" t="s">
        <v>116</v>
      </c>
    </row>
    <row r="7" spans="1:10" s="7" customFormat="1" ht="15.75" customHeight="1">
      <c r="A7" s="69"/>
      <c r="B7" s="69"/>
      <c r="C7" s="69"/>
      <c r="D7" s="69"/>
      <c r="E7" s="69"/>
      <c r="F7" s="69"/>
      <c r="G7" s="69"/>
      <c r="H7" s="69"/>
    </row>
    <row r="8" spans="1:10" s="7" customFormat="1">
      <c r="A8" s="38">
        <v>1</v>
      </c>
      <c r="B8" s="9" t="s">
        <v>57</v>
      </c>
      <c r="C8" s="26">
        <f t="shared" ref="C8:H8" si="0">C9+C10+C11+C12+C21+C22+C23+C24+C26</f>
        <v>1042000</v>
      </c>
      <c r="D8" s="26">
        <f t="shared" si="0"/>
        <v>1104775.7999999998</v>
      </c>
      <c r="E8" s="26">
        <f t="shared" si="0"/>
        <v>62775.800000000025</v>
      </c>
      <c r="F8" s="26">
        <f t="shared" si="0"/>
        <v>1996000</v>
      </c>
      <c r="G8" s="26">
        <f t="shared" si="0"/>
        <v>2135709.9000000004</v>
      </c>
      <c r="H8" s="26">
        <f t="shared" si="0"/>
        <v>139709.89999999997</v>
      </c>
      <c r="I8" s="11"/>
      <c r="J8" s="12"/>
    </row>
    <row r="9" spans="1:10" s="7" customFormat="1">
      <c r="A9" s="23" t="s">
        <v>63</v>
      </c>
      <c r="B9" s="9" t="s">
        <v>59</v>
      </c>
      <c r="C9" s="27">
        <f>'1 илова'!D9</f>
        <v>343200</v>
      </c>
      <c r="D9" s="10">
        <v>331547.5</v>
      </c>
      <c r="E9" s="27">
        <f t="shared" ref="E9:E26" si="1">D9-C9</f>
        <v>-11652.5</v>
      </c>
      <c r="F9" s="27">
        <f>январь!F9+февраль!C9</f>
        <v>643200</v>
      </c>
      <c r="G9" s="27">
        <f>январь!G9+февраль!D9</f>
        <v>680625.5</v>
      </c>
      <c r="H9" s="27">
        <f t="shared" ref="H9:H26" si="2">G9-F9</f>
        <v>37425.5</v>
      </c>
      <c r="I9" s="11"/>
      <c r="J9" s="12"/>
    </row>
    <row r="10" spans="1:10" s="7" customFormat="1">
      <c r="A10" s="23" t="s">
        <v>64</v>
      </c>
      <c r="B10" s="9" t="s">
        <v>16</v>
      </c>
      <c r="C10" s="27">
        <f>'1 илова'!D10</f>
        <v>519000</v>
      </c>
      <c r="D10" s="10">
        <v>533243.4</v>
      </c>
      <c r="E10" s="27">
        <f t="shared" si="1"/>
        <v>14243.400000000023</v>
      </c>
      <c r="F10" s="27">
        <f>январь!F10+февраль!C10</f>
        <v>1019000</v>
      </c>
      <c r="G10" s="27">
        <f>январь!G10+февраль!D10</f>
        <v>1022575.7</v>
      </c>
      <c r="H10" s="27">
        <f t="shared" si="2"/>
        <v>3575.6999999999534</v>
      </c>
      <c r="I10" s="13"/>
      <c r="J10" s="12"/>
    </row>
    <row r="11" spans="1:10" s="7" customFormat="1">
      <c r="A11" s="23" t="s">
        <v>65</v>
      </c>
      <c r="B11" s="9" t="s">
        <v>60</v>
      </c>
      <c r="C11" s="27">
        <f>'1 илова'!D11</f>
        <v>0</v>
      </c>
      <c r="D11" s="10"/>
      <c r="E11" s="27">
        <f t="shared" si="1"/>
        <v>0</v>
      </c>
      <c r="F11" s="27">
        <f>январь!F11+февраль!C11</f>
        <v>0</v>
      </c>
      <c r="G11" s="27">
        <f>январь!G11+февраль!D11</f>
        <v>0</v>
      </c>
      <c r="H11" s="27">
        <f t="shared" si="2"/>
        <v>0</v>
      </c>
      <c r="I11" s="13"/>
      <c r="J11" s="12"/>
    </row>
    <row r="12" spans="1:10" s="7" customFormat="1" ht="18" customHeight="1">
      <c r="A12" s="23" t="s">
        <v>66</v>
      </c>
      <c r="B12" s="14" t="s">
        <v>55</v>
      </c>
      <c r="C12" s="27">
        <f>C13+C14+C15+C16+C17+C18+C19+C20</f>
        <v>179800</v>
      </c>
      <c r="D12" s="27">
        <f t="shared" ref="D12:G12" si="3">D13+D14+D15+D16+D17+D18+D19+D20</f>
        <v>214505.5</v>
      </c>
      <c r="E12" s="27">
        <f t="shared" si="1"/>
        <v>34705.5</v>
      </c>
      <c r="F12" s="27">
        <f t="shared" si="3"/>
        <v>333800</v>
      </c>
      <c r="G12" s="27">
        <f t="shared" si="3"/>
        <v>399632</v>
      </c>
      <c r="H12" s="27">
        <f t="shared" si="2"/>
        <v>65832</v>
      </c>
      <c r="I12" s="11"/>
      <c r="J12" s="12"/>
    </row>
    <row r="13" spans="1:10" s="7" customFormat="1" ht="15" customHeight="1">
      <c r="A13" s="23" t="s">
        <v>97</v>
      </c>
      <c r="B13" s="9" t="s">
        <v>17</v>
      </c>
      <c r="C13" s="27">
        <f>'1 илова'!D13</f>
        <v>57900</v>
      </c>
      <c r="D13" s="10">
        <v>53079</v>
      </c>
      <c r="E13" s="27">
        <f t="shared" si="1"/>
        <v>-4821</v>
      </c>
      <c r="F13" s="27">
        <f>январь!F13+февраль!C13</f>
        <v>106900</v>
      </c>
      <c r="G13" s="27">
        <f>январь!G13+февраль!D13</f>
        <v>100291</v>
      </c>
      <c r="H13" s="27">
        <f t="shared" si="2"/>
        <v>-6609</v>
      </c>
      <c r="I13" s="13"/>
      <c r="J13" s="12"/>
    </row>
    <row r="14" spans="1:10" s="7" customFormat="1" ht="15" customHeight="1">
      <c r="A14" s="23" t="s">
        <v>98</v>
      </c>
      <c r="B14" s="9" t="s">
        <v>58</v>
      </c>
      <c r="C14" s="27">
        <f>'1 илова'!D14</f>
        <v>57200</v>
      </c>
      <c r="D14" s="10">
        <v>58914.5</v>
      </c>
      <c r="E14" s="27">
        <f t="shared" si="1"/>
        <v>1714.5</v>
      </c>
      <c r="F14" s="27">
        <f>январь!F14+февраль!C14</f>
        <v>107200</v>
      </c>
      <c r="G14" s="27">
        <f>январь!G14+февраль!D14</f>
        <v>110235</v>
      </c>
      <c r="H14" s="27">
        <f t="shared" si="2"/>
        <v>3035</v>
      </c>
      <c r="I14" s="13"/>
      <c r="J14" s="12"/>
    </row>
    <row r="15" spans="1:10" s="7" customFormat="1" ht="49.5">
      <c r="A15" s="23" t="s">
        <v>99</v>
      </c>
      <c r="B15" s="14" t="s">
        <v>111</v>
      </c>
      <c r="C15" s="27">
        <f>'1 илова'!D15</f>
        <v>0</v>
      </c>
      <c r="D15" s="10"/>
      <c r="E15" s="27">
        <f t="shared" si="1"/>
        <v>0</v>
      </c>
      <c r="F15" s="27">
        <f>январь!F15+февраль!C15</f>
        <v>0</v>
      </c>
      <c r="G15" s="27">
        <f>январь!G15+февраль!D15</f>
        <v>0</v>
      </c>
      <c r="H15" s="27">
        <f t="shared" si="2"/>
        <v>0</v>
      </c>
      <c r="I15" s="13"/>
      <c r="J15" s="12"/>
    </row>
    <row r="16" spans="1:10" s="7" customFormat="1" ht="18" customHeight="1">
      <c r="A16" s="23" t="s">
        <v>100</v>
      </c>
      <c r="B16" s="9" t="s">
        <v>61</v>
      </c>
      <c r="C16" s="27">
        <f>'1 илова'!D16</f>
        <v>0</v>
      </c>
      <c r="D16" s="10"/>
      <c r="E16" s="27">
        <f t="shared" si="1"/>
        <v>0</v>
      </c>
      <c r="F16" s="27">
        <f>январь!F16+февраль!C16</f>
        <v>0</v>
      </c>
      <c r="G16" s="27">
        <f>январь!G16+февраль!D16</f>
        <v>0</v>
      </c>
      <c r="H16" s="27">
        <f t="shared" si="2"/>
        <v>0</v>
      </c>
      <c r="I16" s="13"/>
      <c r="J16" s="12"/>
    </row>
    <row r="17" spans="1:10" s="7" customFormat="1" ht="66">
      <c r="A17" s="23" t="s">
        <v>101</v>
      </c>
      <c r="B17" s="14" t="s">
        <v>110</v>
      </c>
      <c r="C17" s="27">
        <f>'1 илова'!D17</f>
        <v>28700</v>
      </c>
      <c r="D17" s="10">
        <v>33164</v>
      </c>
      <c r="E17" s="27">
        <f t="shared" si="1"/>
        <v>4464</v>
      </c>
      <c r="F17" s="27">
        <f>январь!F17+февраль!C17</f>
        <v>55700</v>
      </c>
      <c r="G17" s="27">
        <f>январь!G17+февраль!D17</f>
        <v>60956</v>
      </c>
      <c r="H17" s="27">
        <f t="shared" si="2"/>
        <v>5256</v>
      </c>
      <c r="I17" s="13"/>
      <c r="J17" s="12"/>
    </row>
    <row r="18" spans="1:10" s="7" customFormat="1" ht="16.5" customHeight="1">
      <c r="A18" s="23" t="s">
        <v>102</v>
      </c>
      <c r="B18" s="9" t="s">
        <v>18</v>
      </c>
      <c r="C18" s="27">
        <f>'1 илова'!D18</f>
        <v>36000</v>
      </c>
      <c r="D18" s="10">
        <v>37040</v>
      </c>
      <c r="E18" s="27">
        <f t="shared" si="1"/>
        <v>1040</v>
      </c>
      <c r="F18" s="27">
        <f>январь!F18+февраль!C18</f>
        <v>64000</v>
      </c>
      <c r="G18" s="27">
        <f>январь!G18+февраль!D18</f>
        <v>66186</v>
      </c>
      <c r="H18" s="27">
        <f t="shared" si="2"/>
        <v>2186</v>
      </c>
      <c r="I18" s="13"/>
      <c r="J18" s="12"/>
    </row>
    <row r="19" spans="1:10" s="7" customFormat="1" ht="33">
      <c r="A19" s="23" t="s">
        <v>103</v>
      </c>
      <c r="B19" s="15" t="s">
        <v>19</v>
      </c>
      <c r="C19" s="27">
        <f>'1 илова'!D19</f>
        <v>0</v>
      </c>
      <c r="D19" s="10">
        <v>32308</v>
      </c>
      <c r="E19" s="27">
        <f t="shared" si="1"/>
        <v>32308</v>
      </c>
      <c r="F19" s="27">
        <f>январь!F19+февраль!C19</f>
        <v>0</v>
      </c>
      <c r="G19" s="27">
        <f>январь!G19+февраль!D19</f>
        <v>61964</v>
      </c>
      <c r="H19" s="27">
        <f t="shared" si="2"/>
        <v>61964</v>
      </c>
      <c r="I19" s="13"/>
      <c r="J19" s="12"/>
    </row>
    <row r="20" spans="1:10" s="7" customFormat="1" ht="17.25" customHeight="1">
      <c r="A20" s="23" t="s">
        <v>104</v>
      </c>
      <c r="B20" s="15" t="s">
        <v>62</v>
      </c>
      <c r="C20" s="27">
        <f>'1 илова'!D20</f>
        <v>0</v>
      </c>
      <c r="D20" s="10"/>
      <c r="E20" s="27">
        <f t="shared" si="1"/>
        <v>0</v>
      </c>
      <c r="F20" s="27">
        <f>январь!F20+февраль!C20</f>
        <v>0</v>
      </c>
      <c r="G20" s="27">
        <f>январь!G20+февраль!D20</f>
        <v>0</v>
      </c>
      <c r="H20" s="27">
        <f t="shared" si="2"/>
        <v>0</v>
      </c>
      <c r="I20" s="13"/>
      <c r="J20" s="12"/>
    </row>
    <row r="21" spans="1:10" s="7" customFormat="1">
      <c r="A21" s="23" t="s">
        <v>67</v>
      </c>
      <c r="B21" s="9" t="s">
        <v>52</v>
      </c>
      <c r="C21" s="27">
        <f>'1 илова'!D21</f>
        <v>0</v>
      </c>
      <c r="D21" s="10"/>
      <c r="E21" s="27">
        <f t="shared" si="1"/>
        <v>0</v>
      </c>
      <c r="F21" s="27">
        <f>январь!F21+февраль!C21</f>
        <v>0</v>
      </c>
      <c r="G21" s="27">
        <f>январь!G21+февраль!D21</f>
        <v>0</v>
      </c>
      <c r="H21" s="27">
        <f t="shared" si="2"/>
        <v>0</v>
      </c>
      <c r="I21" s="13"/>
      <c r="J21" s="12"/>
    </row>
    <row r="22" spans="1:10" s="7" customFormat="1">
      <c r="A22" s="23" t="s">
        <v>68</v>
      </c>
      <c r="B22" s="9" t="s">
        <v>56</v>
      </c>
      <c r="C22" s="27">
        <f>'1 илова'!D22</f>
        <v>0</v>
      </c>
      <c r="D22" s="10">
        <v>25479.4</v>
      </c>
      <c r="E22" s="27">
        <f t="shared" si="1"/>
        <v>25479.4</v>
      </c>
      <c r="F22" s="27">
        <f>январь!F22+февраль!C22</f>
        <v>0</v>
      </c>
      <c r="G22" s="27">
        <f>январь!G22+февраль!D22</f>
        <v>32876.700000000004</v>
      </c>
      <c r="H22" s="27">
        <f t="shared" si="2"/>
        <v>32876.700000000004</v>
      </c>
      <c r="I22" s="13"/>
      <c r="J22" s="12"/>
    </row>
    <row r="23" spans="1:10" s="7" customFormat="1">
      <c r="A23" s="23" t="s">
        <v>69</v>
      </c>
      <c r="B23" s="9" t="s">
        <v>53</v>
      </c>
      <c r="C23" s="27">
        <f>'1 илова'!D23</f>
        <v>0</v>
      </c>
      <c r="D23" s="10"/>
      <c r="E23" s="27">
        <f t="shared" si="1"/>
        <v>0</v>
      </c>
      <c r="F23" s="27">
        <f>январь!F23+февраль!C23</f>
        <v>0</v>
      </c>
      <c r="G23" s="27">
        <f>январь!G23+февраль!D23</f>
        <v>0</v>
      </c>
      <c r="H23" s="27">
        <f t="shared" si="2"/>
        <v>0</v>
      </c>
      <c r="I23" s="13"/>
      <c r="J23" s="12"/>
    </row>
    <row r="24" spans="1:10" s="7" customFormat="1">
      <c r="A24" s="23" t="s">
        <v>70</v>
      </c>
      <c r="B24" s="9" t="s">
        <v>54</v>
      </c>
      <c r="C24" s="27">
        <f>'1 илова'!D24</f>
        <v>0</v>
      </c>
      <c r="D24" s="10"/>
      <c r="E24" s="27">
        <f t="shared" si="1"/>
        <v>0</v>
      </c>
      <c r="F24" s="27">
        <f>январь!F24+февраль!C24</f>
        <v>0</v>
      </c>
      <c r="G24" s="27">
        <f>январь!G24+февраль!D24</f>
        <v>0</v>
      </c>
      <c r="H24" s="27">
        <f t="shared" si="2"/>
        <v>0</v>
      </c>
      <c r="I24" s="13"/>
      <c r="J24" s="12"/>
    </row>
    <row r="25" spans="1:10" s="7" customFormat="1" ht="14.25" customHeight="1">
      <c r="A25" s="23" t="s">
        <v>105</v>
      </c>
      <c r="B25" s="9" t="s">
        <v>106</v>
      </c>
      <c r="C25" s="27">
        <f>'1 илова'!D25</f>
        <v>0</v>
      </c>
      <c r="D25" s="10"/>
      <c r="E25" s="27">
        <f t="shared" si="1"/>
        <v>0</v>
      </c>
      <c r="F25" s="27">
        <f>январь!F25+февраль!C25</f>
        <v>0</v>
      </c>
      <c r="G25" s="27">
        <f>январь!G25+февраль!D25</f>
        <v>0</v>
      </c>
      <c r="H25" s="27">
        <f t="shared" si="2"/>
        <v>0</v>
      </c>
      <c r="I25" s="13"/>
      <c r="J25" s="12"/>
    </row>
    <row r="26" spans="1:10" s="7" customFormat="1">
      <c r="A26" s="23" t="s">
        <v>71</v>
      </c>
      <c r="B26" s="9" t="s">
        <v>20</v>
      </c>
      <c r="C26" s="27">
        <f>'1 илова'!D26</f>
        <v>0</v>
      </c>
      <c r="D26" s="10"/>
      <c r="E26" s="27">
        <f t="shared" si="1"/>
        <v>0</v>
      </c>
      <c r="F26" s="27">
        <f>январь!F26+февраль!C26</f>
        <v>0</v>
      </c>
      <c r="G26" s="27">
        <f>январь!G26+февраль!D26</f>
        <v>0</v>
      </c>
      <c r="H26" s="27">
        <f t="shared" si="2"/>
        <v>0</v>
      </c>
      <c r="I26" s="13"/>
      <c r="J26" s="12"/>
    </row>
    <row r="27" spans="1:10" s="7" customFormat="1">
      <c r="A27" s="38"/>
      <c r="B27" s="9"/>
      <c r="C27" s="10"/>
      <c r="D27" s="10"/>
      <c r="E27" s="10"/>
      <c r="F27" s="10"/>
      <c r="G27" s="10"/>
      <c r="H27" s="10"/>
      <c r="I27" s="13"/>
      <c r="J27" s="12"/>
    </row>
    <row r="28" spans="1:10" s="7" customFormat="1">
      <c r="A28" s="38">
        <v>2</v>
      </c>
      <c r="B28" s="34" t="s">
        <v>72</v>
      </c>
      <c r="C28" s="26">
        <f>C29+C30+C31+C32+C33+C34</f>
        <v>347798.4347826087</v>
      </c>
      <c r="D28" s="26">
        <f t="shared" ref="D28:H28" si="4">D29+D30+D31+D32+D33+D34</f>
        <v>358147.41304347821</v>
      </c>
      <c r="E28" s="26">
        <f t="shared" si="4"/>
        <v>10348.978260869488</v>
      </c>
      <c r="F28" s="26">
        <f t="shared" si="4"/>
        <v>681434.26086956519</v>
      </c>
      <c r="G28" s="26">
        <f t="shared" si="4"/>
        <v>723538.51304347825</v>
      </c>
      <c r="H28" s="26">
        <f t="shared" si="4"/>
        <v>42104.252173913002</v>
      </c>
      <c r="I28" s="13"/>
      <c r="J28" s="12"/>
    </row>
    <row r="29" spans="1:10" s="7" customFormat="1">
      <c r="A29" s="38" t="s">
        <v>73</v>
      </c>
      <c r="B29" s="34" t="s">
        <v>141</v>
      </c>
      <c r="C29" s="27">
        <f>((C8-C22-C23-C26)/115*15)</f>
        <v>135913.04347826086</v>
      </c>
      <c r="D29" s="27">
        <f t="shared" ref="D29" si="5">((D8-D22-D23-D26)/115*15)</f>
        <v>140777.7913043478</v>
      </c>
      <c r="E29" s="27">
        <f>D29-C29</f>
        <v>4864.7478260869393</v>
      </c>
      <c r="F29" s="27">
        <f>((F8-F22-F23-F26)/115*15)</f>
        <v>260347.82608695654</v>
      </c>
      <c r="G29" s="27">
        <f t="shared" ref="G29" si="6">((G8-G22-G23-G26)/115*15)</f>
        <v>274282.59130434785</v>
      </c>
      <c r="H29" s="27">
        <f>G29-F29</f>
        <v>13934.765217391308</v>
      </c>
      <c r="I29" s="13"/>
      <c r="J29" s="12"/>
    </row>
    <row r="30" spans="1:10" s="7" customFormat="1">
      <c r="A30" s="38" t="s">
        <v>74</v>
      </c>
      <c r="B30" s="34" t="s">
        <v>43</v>
      </c>
      <c r="C30" s="27">
        <f>C39</f>
        <v>39924</v>
      </c>
      <c r="D30" s="27">
        <f>D39</f>
        <v>39030.400000000001</v>
      </c>
      <c r="E30" s="27">
        <f t="shared" ref="E30:E34" si="7">D30-C30</f>
        <v>-893.59999999999854</v>
      </c>
      <c r="F30" s="27">
        <f>январь!F30+февраль!C30</f>
        <v>79848</v>
      </c>
      <c r="G30" s="27">
        <f>январь!G30+февраль!D30</f>
        <v>75914.100000000006</v>
      </c>
      <c r="H30" s="27">
        <f t="shared" ref="H30:H34" si="8">G30-F30</f>
        <v>-3933.8999999999942</v>
      </c>
      <c r="I30" s="13"/>
      <c r="J30" s="12"/>
    </row>
    <row r="31" spans="1:10" s="7" customFormat="1">
      <c r="A31" s="38" t="s">
        <v>75</v>
      </c>
      <c r="B31" s="34" t="s">
        <v>46</v>
      </c>
      <c r="C31" s="27">
        <f>C40</f>
        <v>59770</v>
      </c>
      <c r="D31" s="27">
        <f>D40</f>
        <v>59768.6</v>
      </c>
      <c r="E31" s="27">
        <f t="shared" si="7"/>
        <v>-1.4000000000014552</v>
      </c>
      <c r="F31" s="27">
        <f>январь!F31+февраль!C31</f>
        <v>129705</v>
      </c>
      <c r="G31" s="27">
        <f>январь!G31+февраль!D31</f>
        <v>129703.6</v>
      </c>
      <c r="H31" s="27">
        <f t="shared" si="8"/>
        <v>-1.3999999999941792</v>
      </c>
      <c r="I31" s="13"/>
      <c r="J31" s="12"/>
    </row>
    <row r="32" spans="1:10" s="7" customFormat="1">
      <c r="A32" s="38" t="s">
        <v>76</v>
      </c>
      <c r="B32" s="34" t="s">
        <v>44</v>
      </c>
      <c r="C32" s="27">
        <f t="shared" ref="C32:D33" si="9">C41</f>
        <v>92596</v>
      </c>
      <c r="D32" s="27">
        <f t="shared" si="9"/>
        <v>92596.5</v>
      </c>
      <c r="E32" s="27">
        <f t="shared" si="7"/>
        <v>0.5</v>
      </c>
      <c r="F32" s="27">
        <f>январь!F32+февраль!C32</f>
        <v>185192</v>
      </c>
      <c r="G32" s="27">
        <f>январь!G32+февраль!D32</f>
        <v>185192.9</v>
      </c>
      <c r="H32" s="27">
        <f t="shared" si="8"/>
        <v>0.89999999999417923</v>
      </c>
      <c r="I32" s="13"/>
      <c r="J32" s="12"/>
    </row>
    <row r="33" spans="1:10" s="7" customFormat="1" ht="32.25" customHeight="1">
      <c r="A33" s="38" t="s">
        <v>77</v>
      </c>
      <c r="B33" s="35" t="s">
        <v>45</v>
      </c>
      <c r="C33" s="27">
        <f t="shared" si="9"/>
        <v>2600</v>
      </c>
      <c r="D33" s="27">
        <f t="shared" si="9"/>
        <v>2599.1999999999998</v>
      </c>
      <c r="E33" s="27">
        <f t="shared" si="7"/>
        <v>-0.8000000000001819</v>
      </c>
      <c r="F33" s="27">
        <f>январь!F33+февраль!C33</f>
        <v>5200</v>
      </c>
      <c r="G33" s="27">
        <f>январь!G33+февраль!D33</f>
        <v>5202</v>
      </c>
      <c r="H33" s="27">
        <f t="shared" si="8"/>
        <v>2</v>
      </c>
      <c r="I33" s="13"/>
      <c r="J33" s="12"/>
    </row>
    <row r="34" spans="1:10" s="7" customFormat="1">
      <c r="A34" s="38" t="s">
        <v>78</v>
      </c>
      <c r="B34" s="34" t="s">
        <v>36</v>
      </c>
      <c r="C34" s="27">
        <f>C58</f>
        <v>16995.391304347828</v>
      </c>
      <c r="D34" s="27">
        <f>D58</f>
        <v>23374.921739130375</v>
      </c>
      <c r="E34" s="27">
        <f t="shared" si="7"/>
        <v>6379.5304347825477</v>
      </c>
      <c r="F34" s="27">
        <f>январь!F34+февраль!C34</f>
        <v>21141.434782608692</v>
      </c>
      <c r="G34" s="27">
        <f>январь!G34+февраль!D34</f>
        <v>53243.321739130377</v>
      </c>
      <c r="H34" s="27">
        <f t="shared" si="8"/>
        <v>32101.886956521685</v>
      </c>
      <c r="I34" s="13"/>
      <c r="J34" s="12"/>
    </row>
    <row r="35" spans="1:10" s="7" customFormat="1">
      <c r="A35" s="38">
        <v>3</v>
      </c>
      <c r="B35" s="34" t="s">
        <v>42</v>
      </c>
      <c r="C35" s="26">
        <f>C8-C29</f>
        <v>906086.95652173914</v>
      </c>
      <c r="D35" s="26">
        <f t="shared" ref="D35:H35" si="10">D8-D29</f>
        <v>963998.00869565201</v>
      </c>
      <c r="E35" s="26">
        <f t="shared" si="10"/>
        <v>57911.052173913085</v>
      </c>
      <c r="F35" s="26">
        <f t="shared" si="10"/>
        <v>1735652.1739130435</v>
      </c>
      <c r="G35" s="26">
        <f t="shared" si="10"/>
        <v>1861427.3086956525</v>
      </c>
      <c r="H35" s="26">
        <f t="shared" si="10"/>
        <v>125775.13478260866</v>
      </c>
      <c r="I35" s="13"/>
      <c r="J35" s="12"/>
    </row>
    <row r="36" spans="1:10" s="7" customFormat="1">
      <c r="A36" s="38"/>
      <c r="B36" s="38"/>
      <c r="C36" s="16"/>
      <c r="D36" s="16"/>
      <c r="E36" s="16"/>
      <c r="F36" s="16"/>
      <c r="G36" s="16"/>
      <c r="H36" s="16"/>
      <c r="I36" s="12"/>
      <c r="J36" s="12"/>
    </row>
    <row r="37" spans="1:10" s="7" customFormat="1">
      <c r="A37" s="17">
        <v>4</v>
      </c>
      <c r="B37" s="15" t="s">
        <v>49</v>
      </c>
      <c r="C37" s="29">
        <f>C38+C39+C40+C41+C42+C43+C44+C45+C46+C47+C48+C49+C50+C51+C52+C53+C54+C55</f>
        <v>821110</v>
      </c>
      <c r="D37" s="29">
        <f t="shared" ref="D37:H37" si="11">D38+D39+D40+D41+D42+D43+D44+D45+D46+D47+D48+D49+D50+D51+D52+D53+D54+D55</f>
        <v>847123.40000000014</v>
      </c>
      <c r="E37" s="29">
        <f t="shared" si="11"/>
        <v>26013.399999999991</v>
      </c>
      <c r="F37" s="29">
        <f t="shared" si="11"/>
        <v>1629945</v>
      </c>
      <c r="G37" s="29">
        <f t="shared" si="11"/>
        <v>1595210.7</v>
      </c>
      <c r="H37" s="29">
        <f t="shared" si="11"/>
        <v>-34734.300000000003</v>
      </c>
    </row>
    <row r="38" spans="1:10" s="7" customFormat="1">
      <c r="A38" s="17" t="s">
        <v>80</v>
      </c>
      <c r="B38" s="15" t="s">
        <v>79</v>
      </c>
      <c r="C38" s="27">
        <f>'1 илова'!D38</f>
        <v>332700</v>
      </c>
      <c r="D38" s="39">
        <v>325253.8</v>
      </c>
      <c r="E38" s="27">
        <f t="shared" ref="E38:E55" si="12">D38-C38</f>
        <v>-7446.2000000000116</v>
      </c>
      <c r="F38" s="27">
        <f>январь!F38+февраль!C38</f>
        <v>665400</v>
      </c>
      <c r="G38" s="27">
        <f>январь!G38+февраль!D38</f>
        <v>636659.5</v>
      </c>
      <c r="H38" s="27">
        <f t="shared" ref="H38:H55" si="13">G38-F38</f>
        <v>-28740.5</v>
      </c>
    </row>
    <row r="39" spans="1:10" s="7" customFormat="1">
      <c r="A39" s="17" t="s">
        <v>81</v>
      </c>
      <c r="B39" s="15" t="s">
        <v>43</v>
      </c>
      <c r="C39" s="30">
        <f>(C38)*12%</f>
        <v>39924</v>
      </c>
      <c r="D39" s="39">
        <v>39030.400000000001</v>
      </c>
      <c r="E39" s="27">
        <f t="shared" si="12"/>
        <v>-893.59999999999854</v>
      </c>
      <c r="F39" s="30">
        <f t="shared" ref="F39" si="14">(F38)*12%</f>
        <v>79848</v>
      </c>
      <c r="G39" s="27">
        <f>январь!G39+февраль!D39</f>
        <v>75914.100000000006</v>
      </c>
      <c r="H39" s="27">
        <f t="shared" si="13"/>
        <v>-3933.8999999999942</v>
      </c>
    </row>
    <row r="40" spans="1:10" s="7" customFormat="1">
      <c r="A40" s="17" t="s">
        <v>82</v>
      </c>
      <c r="B40" s="15" t="s">
        <v>46</v>
      </c>
      <c r="C40" s="27">
        <f>'1 илова'!D40</f>
        <v>59770</v>
      </c>
      <c r="D40" s="39">
        <v>59768.6</v>
      </c>
      <c r="E40" s="27">
        <f t="shared" si="12"/>
        <v>-1.4000000000014552</v>
      </c>
      <c r="F40" s="27">
        <f>январь!F40+февраль!C40</f>
        <v>129705</v>
      </c>
      <c r="G40" s="27">
        <f>январь!G40+февраль!D40</f>
        <v>129703.6</v>
      </c>
      <c r="H40" s="27">
        <f t="shared" si="13"/>
        <v>-1.3999999999941792</v>
      </c>
    </row>
    <row r="41" spans="1:10" s="7" customFormat="1">
      <c r="A41" s="17" t="s">
        <v>83</v>
      </c>
      <c r="B41" s="15" t="s">
        <v>44</v>
      </c>
      <c r="C41" s="27">
        <f>'1 илова'!D41</f>
        <v>92596</v>
      </c>
      <c r="D41" s="39">
        <v>92596.5</v>
      </c>
      <c r="E41" s="27">
        <f t="shared" si="12"/>
        <v>0.5</v>
      </c>
      <c r="F41" s="27">
        <f>январь!F41+февраль!C41</f>
        <v>185192</v>
      </c>
      <c r="G41" s="27">
        <f>январь!G41+февраль!D41</f>
        <v>185192.9</v>
      </c>
      <c r="H41" s="27">
        <f t="shared" si="13"/>
        <v>0.89999999999417923</v>
      </c>
    </row>
    <row r="42" spans="1:10" s="7" customFormat="1" ht="33">
      <c r="A42" s="17" t="s">
        <v>84</v>
      </c>
      <c r="B42" s="15" t="s">
        <v>45</v>
      </c>
      <c r="C42" s="27">
        <f>'1 илова'!D42</f>
        <v>2600</v>
      </c>
      <c r="D42" s="39">
        <v>2599.1999999999998</v>
      </c>
      <c r="E42" s="27">
        <f t="shared" si="12"/>
        <v>-0.8000000000001819</v>
      </c>
      <c r="F42" s="27">
        <f>январь!F42+февраль!C42</f>
        <v>5200</v>
      </c>
      <c r="G42" s="27">
        <f>январь!G42+февраль!D42</f>
        <v>5202</v>
      </c>
      <c r="H42" s="27">
        <f t="shared" si="13"/>
        <v>2</v>
      </c>
    </row>
    <row r="43" spans="1:10" s="7" customFormat="1">
      <c r="A43" s="17" t="s">
        <v>85</v>
      </c>
      <c r="B43" s="15" t="s">
        <v>21</v>
      </c>
      <c r="C43" s="27">
        <f>'1 илова'!D43</f>
        <v>16000</v>
      </c>
      <c r="D43" s="39">
        <v>16723.7</v>
      </c>
      <c r="E43" s="27">
        <f t="shared" si="12"/>
        <v>723.70000000000073</v>
      </c>
      <c r="F43" s="27">
        <f>январь!F43+февраль!C43</f>
        <v>28000</v>
      </c>
      <c r="G43" s="27">
        <f>январь!G43+февраль!D43</f>
        <v>27885.7</v>
      </c>
      <c r="H43" s="27">
        <f t="shared" si="13"/>
        <v>-114.29999999999927</v>
      </c>
    </row>
    <row r="44" spans="1:10" s="7" customFormat="1">
      <c r="A44" s="17" t="s">
        <v>86</v>
      </c>
      <c r="B44" s="15" t="s">
        <v>22</v>
      </c>
      <c r="C44" s="27">
        <f>'1 илова'!D44</f>
        <v>40000</v>
      </c>
      <c r="D44" s="39">
        <v>45465.5</v>
      </c>
      <c r="E44" s="27">
        <f t="shared" si="12"/>
        <v>5465.5</v>
      </c>
      <c r="F44" s="27">
        <f>январь!F44+февраль!C44</f>
        <v>80000</v>
      </c>
      <c r="G44" s="27">
        <f>январь!G44+февраль!D44</f>
        <v>86118.6</v>
      </c>
      <c r="H44" s="27">
        <f t="shared" si="13"/>
        <v>6118.6000000000058</v>
      </c>
    </row>
    <row r="45" spans="1:10" s="7" customFormat="1">
      <c r="A45" s="17" t="s">
        <v>87</v>
      </c>
      <c r="B45" s="15" t="s">
        <v>108</v>
      </c>
      <c r="C45" s="27">
        <f>'1 илова'!D45</f>
        <v>2300</v>
      </c>
      <c r="D45" s="39">
        <v>639.29999999999995</v>
      </c>
      <c r="E45" s="27">
        <f t="shared" si="12"/>
        <v>-1660.7</v>
      </c>
      <c r="F45" s="27">
        <f>январь!F45+февраль!C45</f>
        <v>4800</v>
      </c>
      <c r="G45" s="27">
        <f>январь!G45+февраль!D45</f>
        <v>2967.7</v>
      </c>
      <c r="H45" s="27">
        <f t="shared" si="13"/>
        <v>-1832.3000000000002</v>
      </c>
    </row>
    <row r="46" spans="1:10" s="7" customFormat="1">
      <c r="A46" s="17" t="s">
        <v>88</v>
      </c>
      <c r="B46" s="15" t="s">
        <v>23</v>
      </c>
      <c r="C46" s="27">
        <f>'1 илова'!D46</f>
        <v>2630</v>
      </c>
      <c r="D46" s="39">
        <v>2635.9</v>
      </c>
      <c r="E46" s="27">
        <f t="shared" si="12"/>
        <v>5.9000000000000909</v>
      </c>
      <c r="F46" s="27">
        <f>январь!F46+февраль!C46</f>
        <v>5260</v>
      </c>
      <c r="G46" s="27">
        <f>январь!G46+февраль!D46</f>
        <v>5271.9</v>
      </c>
      <c r="H46" s="27">
        <f t="shared" si="13"/>
        <v>11.899999999999636</v>
      </c>
    </row>
    <row r="47" spans="1:10" s="7" customFormat="1">
      <c r="A47" s="17" t="s">
        <v>89</v>
      </c>
      <c r="B47" s="15" t="s">
        <v>24</v>
      </c>
      <c r="C47" s="27">
        <f>'1 илова'!D47</f>
        <v>32200</v>
      </c>
      <c r="D47" s="39">
        <v>56448</v>
      </c>
      <c r="E47" s="27">
        <f t="shared" si="12"/>
        <v>24248</v>
      </c>
      <c r="F47" s="27">
        <f>январь!F47+февраль!C47</f>
        <v>57400</v>
      </c>
      <c r="G47" s="27">
        <f>январь!G47+февраль!D47</f>
        <v>56448</v>
      </c>
      <c r="H47" s="27">
        <f t="shared" si="13"/>
        <v>-952</v>
      </c>
    </row>
    <row r="48" spans="1:10" s="7" customFormat="1" ht="19.5" customHeight="1">
      <c r="A48" s="17" t="s">
        <v>90</v>
      </c>
      <c r="B48" s="15" t="s">
        <v>25</v>
      </c>
      <c r="C48" s="27">
        <f>'1 илова'!D48</f>
        <v>2500</v>
      </c>
      <c r="D48" s="39">
        <v>1950</v>
      </c>
      <c r="E48" s="27">
        <f t="shared" si="12"/>
        <v>-550</v>
      </c>
      <c r="F48" s="27">
        <f>январь!F48+февраль!C48</f>
        <v>5000</v>
      </c>
      <c r="G48" s="27">
        <f>январь!G48+февраль!D48</f>
        <v>4500</v>
      </c>
      <c r="H48" s="27">
        <f t="shared" si="13"/>
        <v>-500</v>
      </c>
    </row>
    <row r="49" spans="1:8" s="7" customFormat="1">
      <c r="A49" s="17" t="s">
        <v>91</v>
      </c>
      <c r="B49" s="15" t="s">
        <v>26</v>
      </c>
      <c r="C49" s="27">
        <f>'1 илова'!D49</f>
        <v>0</v>
      </c>
      <c r="D49" s="39"/>
      <c r="E49" s="27">
        <f t="shared" si="12"/>
        <v>0</v>
      </c>
      <c r="F49" s="27">
        <f>январь!F49+февраль!C49</f>
        <v>0</v>
      </c>
      <c r="G49" s="27">
        <f>январь!G49+февраль!D49</f>
        <v>0</v>
      </c>
      <c r="H49" s="27">
        <f t="shared" si="13"/>
        <v>0</v>
      </c>
    </row>
    <row r="50" spans="1:8" s="7" customFormat="1">
      <c r="A50" s="17" t="s">
        <v>92</v>
      </c>
      <c r="B50" s="15" t="s">
        <v>27</v>
      </c>
      <c r="C50" s="27">
        <f>'1 илова'!D50</f>
        <v>700</v>
      </c>
      <c r="D50" s="39">
        <v>613.29999999999995</v>
      </c>
      <c r="E50" s="27">
        <f t="shared" si="12"/>
        <v>-86.700000000000045</v>
      </c>
      <c r="F50" s="27">
        <f>январь!F50+февраль!C50</f>
        <v>1400</v>
      </c>
      <c r="G50" s="27">
        <f>январь!G50+февраль!D50</f>
        <v>1232.5999999999999</v>
      </c>
      <c r="H50" s="27">
        <f t="shared" si="13"/>
        <v>-167.40000000000009</v>
      </c>
    </row>
    <row r="51" spans="1:8" s="7" customFormat="1">
      <c r="A51" s="17" t="s">
        <v>93</v>
      </c>
      <c r="B51" s="15" t="s">
        <v>35</v>
      </c>
      <c r="C51" s="27">
        <f>'1 илова'!D51</f>
        <v>59990</v>
      </c>
      <c r="D51" s="39">
        <v>59751</v>
      </c>
      <c r="E51" s="27">
        <f t="shared" si="12"/>
        <v>-239</v>
      </c>
      <c r="F51" s="27">
        <f>январь!F51+февраль!C51</f>
        <v>114540</v>
      </c>
      <c r="G51" s="27">
        <f>январь!G51+февраль!D51</f>
        <v>114306.7</v>
      </c>
      <c r="H51" s="27">
        <f t="shared" si="13"/>
        <v>-233.30000000000291</v>
      </c>
    </row>
    <row r="52" spans="1:8" s="7" customFormat="1">
      <c r="A52" s="17" t="s">
        <v>94</v>
      </c>
      <c r="B52" s="15" t="s">
        <v>28</v>
      </c>
      <c r="C52" s="27">
        <f>'1 илова'!D52</f>
        <v>0</v>
      </c>
      <c r="D52" s="39"/>
      <c r="E52" s="27">
        <f t="shared" si="12"/>
        <v>0</v>
      </c>
      <c r="F52" s="27">
        <f>январь!F52+февраль!C52</f>
        <v>0</v>
      </c>
      <c r="G52" s="27">
        <f>январь!G52+февраль!D52</f>
        <v>0</v>
      </c>
      <c r="H52" s="27">
        <f t="shared" si="13"/>
        <v>0</v>
      </c>
    </row>
    <row r="53" spans="1:8" s="7" customFormat="1">
      <c r="A53" s="17" t="s">
        <v>95</v>
      </c>
      <c r="B53" s="15" t="s">
        <v>29</v>
      </c>
      <c r="C53" s="27">
        <f>'1 илова'!D53</f>
        <v>118000</v>
      </c>
      <c r="D53" s="39">
        <v>117032.8</v>
      </c>
      <c r="E53" s="27">
        <f t="shared" si="12"/>
        <v>-967.19999999999709</v>
      </c>
      <c r="F53" s="27">
        <f>январь!F53+февраль!C53</f>
        <v>236000</v>
      </c>
      <c r="G53" s="27">
        <f>январь!G53+февраль!D53</f>
        <v>234066</v>
      </c>
      <c r="H53" s="27">
        <f t="shared" si="13"/>
        <v>-1934</v>
      </c>
    </row>
    <row r="54" spans="1:8" s="7" customFormat="1">
      <c r="A54" s="17" t="s">
        <v>96</v>
      </c>
      <c r="B54" s="15" t="s">
        <v>30</v>
      </c>
      <c r="C54" s="27">
        <f>'1 илова'!D54</f>
        <v>1400</v>
      </c>
      <c r="D54" s="39">
        <v>4961.1000000000004</v>
      </c>
      <c r="E54" s="27">
        <f t="shared" si="12"/>
        <v>3561.1000000000004</v>
      </c>
      <c r="F54" s="27">
        <f>январь!F54+февраль!C54</f>
        <v>2800</v>
      </c>
      <c r="G54" s="27">
        <f>январь!G54+февраль!D54</f>
        <v>5528</v>
      </c>
      <c r="H54" s="27">
        <f t="shared" si="13"/>
        <v>2728</v>
      </c>
    </row>
    <row r="55" spans="1:8" s="7" customFormat="1">
      <c r="A55" s="17" t="s">
        <v>109</v>
      </c>
      <c r="B55" s="15" t="s">
        <v>31</v>
      </c>
      <c r="C55" s="27">
        <f>'1 илова'!D55</f>
        <v>17800</v>
      </c>
      <c r="D55" s="39">
        <v>21654.3</v>
      </c>
      <c r="E55" s="27">
        <f t="shared" si="12"/>
        <v>3854.2999999999993</v>
      </c>
      <c r="F55" s="27">
        <f>январь!F55+февраль!C55</f>
        <v>29400</v>
      </c>
      <c r="G55" s="27">
        <f>январь!G55+февраль!D55</f>
        <v>24213.399999999998</v>
      </c>
      <c r="H55" s="27">
        <f t="shared" si="13"/>
        <v>-5186.6000000000022</v>
      </c>
    </row>
    <row r="56" spans="1:8" s="7" customFormat="1" ht="17.25" customHeight="1">
      <c r="A56" s="17"/>
      <c r="B56" s="32" t="s">
        <v>32</v>
      </c>
      <c r="C56" s="29">
        <f>SUM(C38:C55)</f>
        <v>821110</v>
      </c>
      <c r="D56" s="29">
        <f t="shared" ref="D56:H56" si="15">SUM(D38:D55)</f>
        <v>847123.40000000014</v>
      </c>
      <c r="E56" s="29">
        <f t="shared" si="15"/>
        <v>26013.399999999991</v>
      </c>
      <c r="F56" s="29">
        <f t="shared" si="15"/>
        <v>1629945</v>
      </c>
      <c r="G56" s="29">
        <f t="shared" si="15"/>
        <v>1595210.7</v>
      </c>
      <c r="H56" s="29">
        <f t="shared" si="15"/>
        <v>-34734.300000000003</v>
      </c>
    </row>
    <row r="57" spans="1:8" s="7" customFormat="1" ht="33">
      <c r="A57" s="17">
        <v>5</v>
      </c>
      <c r="B57" s="32" t="s">
        <v>48</v>
      </c>
      <c r="C57" s="29">
        <f>C35-C37-C25</f>
        <v>84976.956521739135</v>
      </c>
      <c r="D57" s="29">
        <f t="shared" ref="D57:H57" si="16">D35-D37-D25</f>
        <v>116874.60869565187</v>
      </c>
      <c r="E57" s="29">
        <f t="shared" si="16"/>
        <v>31897.652173913095</v>
      </c>
      <c r="F57" s="29">
        <f t="shared" si="16"/>
        <v>105707.17391304346</v>
      </c>
      <c r="G57" s="29">
        <f t="shared" si="16"/>
        <v>266216.60869565257</v>
      </c>
      <c r="H57" s="29">
        <f t="shared" si="16"/>
        <v>160509.43478260865</v>
      </c>
    </row>
    <row r="58" spans="1:8" s="7" customFormat="1" ht="21" customHeight="1">
      <c r="A58" s="17">
        <v>6</v>
      </c>
      <c r="B58" s="33" t="s">
        <v>50</v>
      </c>
      <c r="C58" s="29">
        <f>C57*20%</f>
        <v>16995.391304347828</v>
      </c>
      <c r="D58" s="29">
        <f t="shared" ref="D58:H58" si="17">D57*20%</f>
        <v>23374.921739130375</v>
      </c>
      <c r="E58" s="29">
        <f t="shared" si="17"/>
        <v>6379.5304347826195</v>
      </c>
      <c r="F58" s="29">
        <f t="shared" si="17"/>
        <v>21141.434782608692</v>
      </c>
      <c r="G58" s="29">
        <f t="shared" si="17"/>
        <v>53243.321739130515</v>
      </c>
      <c r="H58" s="29">
        <f t="shared" si="17"/>
        <v>32101.886956521732</v>
      </c>
    </row>
    <row r="59" spans="1:8" s="7" customFormat="1" ht="33">
      <c r="A59" s="17">
        <v>7</v>
      </c>
      <c r="B59" s="32" t="s">
        <v>47</v>
      </c>
      <c r="C59" s="29">
        <f t="shared" ref="C59:H59" si="18">C57-C58</f>
        <v>67981.565217391311</v>
      </c>
      <c r="D59" s="29">
        <f t="shared" si="18"/>
        <v>93499.686956521502</v>
      </c>
      <c r="E59" s="29">
        <f t="shared" si="18"/>
        <v>25518.121739130474</v>
      </c>
      <c r="F59" s="29">
        <f t="shared" si="18"/>
        <v>84565.739130434769</v>
      </c>
      <c r="G59" s="29">
        <f t="shared" si="18"/>
        <v>212973.28695652206</v>
      </c>
      <c r="H59" s="29">
        <f t="shared" si="18"/>
        <v>128407.54782608691</v>
      </c>
    </row>
    <row r="60" spans="1:8" s="7" customFormat="1">
      <c r="A60" s="17"/>
      <c r="B60" s="18" t="s">
        <v>51</v>
      </c>
      <c r="C60" s="31">
        <f t="shared" ref="C60:H60" si="19">C59/C8*100</f>
        <v>6.5241425352582834</v>
      </c>
      <c r="D60" s="31">
        <f t="shared" si="19"/>
        <v>8.463227286162633</v>
      </c>
      <c r="E60" s="31">
        <f t="shared" si="19"/>
        <v>40.64961615643363</v>
      </c>
      <c r="F60" s="31">
        <f t="shared" si="19"/>
        <v>4.2367604774766923</v>
      </c>
      <c r="G60" s="31">
        <f t="shared" si="19"/>
        <v>9.9720138468488635</v>
      </c>
      <c r="H60" s="31">
        <f t="shared" si="19"/>
        <v>91.910127933730507</v>
      </c>
    </row>
    <row r="61" spans="1:8" s="7" customFormat="1">
      <c r="A61" s="19"/>
      <c r="B61" s="20"/>
      <c r="C61" s="21"/>
      <c r="D61" s="21"/>
      <c r="E61" s="21"/>
      <c r="F61" s="21"/>
      <c r="G61" s="21"/>
      <c r="H61" s="21"/>
    </row>
    <row r="62" spans="1:8" s="7" customFormat="1">
      <c r="A62" s="19"/>
      <c r="B62" s="22" t="s">
        <v>33</v>
      </c>
      <c r="C62" s="21"/>
      <c r="D62" s="21"/>
      <c r="E62" s="21"/>
      <c r="F62" s="21"/>
      <c r="G62" s="21"/>
      <c r="H62" s="21"/>
    </row>
    <row r="63" spans="1:8" s="7" customFormat="1">
      <c r="A63" s="19"/>
      <c r="B63" s="22"/>
      <c r="C63" s="21"/>
      <c r="D63" s="21"/>
      <c r="E63" s="21"/>
      <c r="F63" s="21"/>
      <c r="G63" s="21"/>
      <c r="H63" s="21"/>
    </row>
    <row r="64" spans="1:8" s="7" customFormat="1">
      <c r="A64" s="19"/>
      <c r="B64" s="22" t="s">
        <v>34</v>
      </c>
      <c r="C64" s="21"/>
      <c r="D64" s="21"/>
      <c r="E64" s="21"/>
      <c r="F64" s="21"/>
      <c r="G64" s="21"/>
      <c r="H64" s="21"/>
    </row>
    <row r="65" spans="1:8" s="7" customFormat="1">
      <c r="A65" s="19"/>
      <c r="C65" s="21"/>
      <c r="D65" s="21"/>
      <c r="E65" s="21"/>
      <c r="F65" s="21"/>
      <c r="G65" s="21"/>
      <c r="H65" s="21"/>
    </row>
    <row r="66" spans="1:8" s="7" customFormat="1">
      <c r="A66" s="19"/>
      <c r="B66" s="20" t="s">
        <v>107</v>
      </c>
      <c r="C66" s="21"/>
      <c r="D66" s="21"/>
      <c r="E66" s="21"/>
      <c r="F66" s="21"/>
      <c r="G66" s="21"/>
      <c r="H66" s="21"/>
    </row>
    <row r="67" spans="1:8" s="7" customFormat="1"/>
    <row r="68" spans="1:8" s="7" customFormat="1"/>
    <row r="69" spans="1:8" s="7" customFormat="1"/>
    <row r="70" spans="1:8" s="7" customFormat="1"/>
    <row r="71" spans="1:8" s="7" customFormat="1"/>
    <row r="72" spans="1:8" s="7" customFormat="1"/>
    <row r="73" spans="1:8" s="7" customFormat="1"/>
    <row r="74" spans="1:8" s="7" customFormat="1"/>
    <row r="75" spans="1:8" s="7" customFormat="1"/>
    <row r="76" spans="1:8" s="7" customFormat="1"/>
    <row r="77" spans="1:8" s="7" customFormat="1"/>
    <row r="78" spans="1:8" s="7" customFormat="1"/>
    <row r="79" spans="1:8" s="7" customFormat="1"/>
    <row r="80" spans="1:8" s="7" customFormat="1"/>
    <row r="81" s="7" customFormat="1"/>
    <row r="82" s="7" customFormat="1"/>
    <row r="83" s="7" customFormat="1"/>
    <row r="84" s="7" customFormat="1"/>
    <row r="85" s="7" customFormat="1"/>
    <row r="86" s="7" customFormat="1"/>
    <row r="87" s="7" customFormat="1"/>
    <row r="88" s="7" customFormat="1"/>
    <row r="89" s="7" customFormat="1"/>
    <row r="90" s="7" customFormat="1"/>
    <row r="91" s="7" customFormat="1"/>
    <row r="92" s="7" customFormat="1"/>
    <row r="93" s="7" customFormat="1"/>
    <row r="94" s="7" customFormat="1"/>
    <row r="95" s="7" customFormat="1"/>
    <row r="96" s="7" customFormat="1"/>
    <row r="97" s="7" customFormat="1"/>
    <row r="98" s="7" customFormat="1"/>
    <row r="99" s="7" customFormat="1"/>
    <row r="100" s="7" customFormat="1"/>
    <row r="101" s="7" customFormat="1"/>
    <row r="102" s="7" customFormat="1"/>
    <row r="103" s="7" customFormat="1"/>
    <row r="104" s="7" customFormat="1"/>
    <row r="105" s="7" customFormat="1"/>
    <row r="106" s="7" customFormat="1"/>
    <row r="107" s="7" customFormat="1"/>
    <row r="108" s="7" customFormat="1"/>
    <row r="109" s="7" customFormat="1"/>
    <row r="110" s="7" customFormat="1"/>
    <row r="111" s="7" customFormat="1"/>
    <row r="112" s="7" customFormat="1"/>
    <row r="113" s="7" customFormat="1"/>
    <row r="114" s="7" customFormat="1"/>
    <row r="115" s="7" customFormat="1"/>
    <row r="116" s="7" customFormat="1"/>
    <row r="117" s="7" customFormat="1"/>
    <row r="118" s="7" customFormat="1"/>
    <row r="119" s="7" customFormat="1"/>
  </sheetData>
  <protectedRanges>
    <protectedRange password="CE28" sqref="A2:H2 D9:D11 D13:D26 D38:D55 B62:H67" name="Диапазон1"/>
  </protectedRanges>
  <mergeCells count="11">
    <mergeCell ref="A1:H1"/>
    <mergeCell ref="A2:H2"/>
    <mergeCell ref="C5:H5"/>
    <mergeCell ref="H6:H7"/>
    <mergeCell ref="A5:A7"/>
    <mergeCell ref="B5:B7"/>
    <mergeCell ref="C6:C7"/>
    <mergeCell ref="D6:D7"/>
    <mergeCell ref="E6:E7"/>
    <mergeCell ref="F6:F7"/>
    <mergeCell ref="G6:G7"/>
  </mergeCells>
  <pageMargins left="0.51181102362204722" right="0.31496062992125984" top="0.35433070866141736" bottom="0.35433070866141736" header="0.31496062992125984" footer="0.31496062992125984"/>
  <pageSetup paperSize="9" scale="61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J119"/>
  <sheetViews>
    <sheetView view="pageBreakPreview" topLeftCell="A7" zoomScale="60" workbookViewId="0">
      <selection activeCell="D57" sqref="D57"/>
    </sheetView>
  </sheetViews>
  <sheetFormatPr defaultRowHeight="16.5"/>
  <cols>
    <col min="1" max="1" width="6.7109375" style="6" customWidth="1"/>
    <col min="2" max="2" width="45.42578125" style="3" customWidth="1"/>
    <col min="3" max="3" width="15.140625" style="3" customWidth="1"/>
    <col min="4" max="4" width="16.5703125" style="3" customWidth="1"/>
    <col min="5" max="5" width="15.140625" style="3" customWidth="1"/>
    <col min="6" max="6" width="19" style="3" customWidth="1"/>
    <col min="7" max="7" width="18.28515625" style="3" customWidth="1"/>
    <col min="8" max="8" width="15.140625" style="3" customWidth="1"/>
    <col min="9" max="16384" width="9.140625" style="3"/>
  </cols>
  <sheetData>
    <row r="1" spans="1:10">
      <c r="A1" s="68"/>
      <c r="B1" s="68"/>
      <c r="C1" s="68"/>
      <c r="D1" s="68"/>
      <c r="E1" s="68"/>
      <c r="F1" s="68"/>
      <c r="G1" s="68"/>
      <c r="H1" s="68"/>
    </row>
    <row r="2" spans="1:10" ht="44.25" customHeight="1">
      <c r="A2" s="73" t="s">
        <v>146</v>
      </c>
      <c r="B2" s="73"/>
      <c r="C2" s="73"/>
      <c r="D2" s="73"/>
      <c r="E2" s="73"/>
      <c r="F2" s="73"/>
      <c r="G2" s="73"/>
      <c r="H2" s="73"/>
    </row>
    <row r="3" spans="1:10">
      <c r="A3" s="37"/>
      <c r="B3" s="37"/>
      <c r="C3" s="37"/>
      <c r="D3" s="37"/>
      <c r="E3" s="37"/>
      <c r="F3" s="37"/>
      <c r="G3" s="37"/>
      <c r="H3" s="37"/>
    </row>
    <row r="4" spans="1:10">
      <c r="A4" s="4"/>
      <c r="B4" s="4"/>
      <c r="C4" s="4"/>
      <c r="D4" s="4"/>
      <c r="E4" s="4"/>
      <c r="F4" s="4"/>
      <c r="G4" s="2"/>
      <c r="H4" s="2" t="s">
        <v>1</v>
      </c>
    </row>
    <row r="5" spans="1:10" ht="15.75" customHeight="1">
      <c r="A5" s="69" t="s">
        <v>2</v>
      </c>
      <c r="B5" s="69" t="s">
        <v>3</v>
      </c>
      <c r="C5" s="69" t="s">
        <v>143</v>
      </c>
      <c r="D5" s="69"/>
      <c r="E5" s="69"/>
      <c r="F5" s="69"/>
      <c r="G5" s="69"/>
      <c r="H5" s="69"/>
    </row>
    <row r="6" spans="1:10" s="6" customFormat="1" ht="15.75" customHeight="1">
      <c r="A6" s="69"/>
      <c r="B6" s="69"/>
      <c r="C6" s="69" t="s">
        <v>120</v>
      </c>
      <c r="D6" s="69" t="s">
        <v>122</v>
      </c>
      <c r="E6" s="69" t="s">
        <v>116</v>
      </c>
      <c r="F6" s="69" t="s">
        <v>118</v>
      </c>
      <c r="G6" s="69" t="s">
        <v>117</v>
      </c>
      <c r="H6" s="69" t="s">
        <v>116</v>
      </c>
    </row>
    <row r="7" spans="1:10" s="7" customFormat="1" ht="15.75" customHeight="1">
      <c r="A7" s="69"/>
      <c r="B7" s="69"/>
      <c r="C7" s="69"/>
      <c r="D7" s="69"/>
      <c r="E7" s="69"/>
      <c r="F7" s="69"/>
      <c r="G7" s="69"/>
      <c r="H7" s="69"/>
    </row>
    <row r="8" spans="1:10" s="7" customFormat="1">
      <c r="A8" s="38">
        <v>1</v>
      </c>
      <c r="B8" s="9" t="s">
        <v>57</v>
      </c>
      <c r="C8" s="26">
        <f t="shared" ref="C8:H8" si="0">C9+C10+C11+C12+C21+C22+C23+C24+C26</f>
        <v>1165900</v>
      </c>
      <c r="D8" s="26">
        <f t="shared" si="0"/>
        <v>1294331.3999999999</v>
      </c>
      <c r="E8" s="26">
        <f t="shared" si="0"/>
        <v>128431.39999999995</v>
      </c>
      <c r="F8" s="26">
        <f t="shared" si="0"/>
        <v>3161900</v>
      </c>
      <c r="G8" s="26">
        <f t="shared" si="0"/>
        <v>3430041.3</v>
      </c>
      <c r="H8" s="26">
        <f t="shared" si="0"/>
        <v>268141.29999999993</v>
      </c>
      <c r="I8" s="11"/>
      <c r="J8" s="12"/>
    </row>
    <row r="9" spans="1:10" s="7" customFormat="1">
      <c r="A9" s="23" t="s">
        <v>63</v>
      </c>
      <c r="B9" s="9" t="s">
        <v>59</v>
      </c>
      <c r="C9" s="27">
        <f>'1 илова'!E9</f>
        <v>394400</v>
      </c>
      <c r="D9" s="10">
        <v>412141</v>
      </c>
      <c r="E9" s="27">
        <f t="shared" ref="E9:E26" si="1">D9-C9</f>
        <v>17741</v>
      </c>
      <c r="F9" s="27">
        <f>февраль!F9+март!C9</f>
        <v>1037600</v>
      </c>
      <c r="G9" s="27">
        <f>февраль!G9+март!D9</f>
        <v>1092766.5</v>
      </c>
      <c r="H9" s="27">
        <f t="shared" ref="H9:H26" si="2">G9-F9</f>
        <v>55166.5</v>
      </c>
      <c r="I9" s="11"/>
      <c r="J9" s="12"/>
    </row>
    <row r="10" spans="1:10" s="7" customFormat="1">
      <c r="A10" s="23" t="s">
        <v>64</v>
      </c>
      <c r="B10" s="9" t="s">
        <v>16</v>
      </c>
      <c r="C10" s="27">
        <f>'1 илова'!E10</f>
        <v>590000</v>
      </c>
      <c r="D10" s="10">
        <v>600330.19999999995</v>
      </c>
      <c r="E10" s="27">
        <f t="shared" si="1"/>
        <v>10330.199999999953</v>
      </c>
      <c r="F10" s="27">
        <f>февраль!F10+март!C10</f>
        <v>1609000</v>
      </c>
      <c r="G10" s="27">
        <f>февраль!G10+март!D10</f>
        <v>1622905.9</v>
      </c>
      <c r="H10" s="27">
        <f t="shared" si="2"/>
        <v>13905.899999999907</v>
      </c>
      <c r="I10" s="13"/>
      <c r="J10" s="12"/>
    </row>
    <row r="11" spans="1:10" s="7" customFormat="1">
      <c r="A11" s="23" t="s">
        <v>65</v>
      </c>
      <c r="B11" s="9" t="s">
        <v>60</v>
      </c>
      <c r="C11" s="27">
        <f>'1 илова'!E11</f>
        <v>0</v>
      </c>
      <c r="D11" s="10"/>
      <c r="E11" s="27">
        <f t="shared" si="1"/>
        <v>0</v>
      </c>
      <c r="F11" s="27">
        <f>февраль!F11+март!C11</f>
        <v>0</v>
      </c>
      <c r="G11" s="27">
        <f>февраль!G11+март!D11</f>
        <v>0</v>
      </c>
      <c r="H11" s="27">
        <f t="shared" si="2"/>
        <v>0</v>
      </c>
      <c r="I11" s="13"/>
      <c r="J11" s="12"/>
    </row>
    <row r="12" spans="1:10" s="7" customFormat="1" ht="18" customHeight="1">
      <c r="A12" s="23" t="s">
        <v>66</v>
      </c>
      <c r="B12" s="14" t="s">
        <v>55</v>
      </c>
      <c r="C12" s="27">
        <f>C13+C14+C15+C16+C17+C18+C19+C20</f>
        <v>181500</v>
      </c>
      <c r="D12" s="27">
        <f t="shared" ref="D12:G12" si="3">D13+D14+D15+D16+D17+D18+D19+D20</f>
        <v>233367</v>
      </c>
      <c r="E12" s="27">
        <f t="shared" si="1"/>
        <v>51867</v>
      </c>
      <c r="F12" s="27">
        <f t="shared" si="3"/>
        <v>515300</v>
      </c>
      <c r="G12" s="27">
        <f t="shared" si="3"/>
        <v>632999</v>
      </c>
      <c r="H12" s="27">
        <f t="shared" si="2"/>
        <v>117699</v>
      </c>
      <c r="I12" s="11"/>
      <c r="J12" s="12"/>
    </row>
    <row r="13" spans="1:10" s="7" customFormat="1" ht="15" customHeight="1">
      <c r="A13" s="23" t="s">
        <v>97</v>
      </c>
      <c r="B13" s="9" t="s">
        <v>17</v>
      </c>
      <c r="C13" s="27">
        <f>'1 илова'!E13</f>
        <v>56800</v>
      </c>
      <c r="D13" s="10">
        <v>60850</v>
      </c>
      <c r="E13" s="27">
        <f t="shared" si="1"/>
        <v>4050</v>
      </c>
      <c r="F13" s="27">
        <f>февраль!F13+март!C13</f>
        <v>163700</v>
      </c>
      <c r="G13" s="27">
        <f>февраль!G13+март!D13</f>
        <v>161141</v>
      </c>
      <c r="H13" s="27">
        <f t="shared" si="2"/>
        <v>-2559</v>
      </c>
      <c r="I13" s="13"/>
      <c r="J13" s="12"/>
    </row>
    <row r="14" spans="1:10" s="7" customFormat="1" ht="15" customHeight="1">
      <c r="A14" s="23" t="s">
        <v>98</v>
      </c>
      <c r="B14" s="9" t="s">
        <v>58</v>
      </c>
      <c r="C14" s="27">
        <f>'1 илова'!E14</f>
        <v>61600</v>
      </c>
      <c r="D14" s="10">
        <v>63350</v>
      </c>
      <c r="E14" s="27">
        <f t="shared" si="1"/>
        <v>1750</v>
      </c>
      <c r="F14" s="27">
        <f>февраль!F14+март!C14</f>
        <v>168800</v>
      </c>
      <c r="G14" s="27">
        <f>февраль!G14+март!D14</f>
        <v>173585</v>
      </c>
      <c r="H14" s="27">
        <f t="shared" si="2"/>
        <v>4785</v>
      </c>
      <c r="I14" s="13"/>
      <c r="J14" s="12"/>
    </row>
    <row r="15" spans="1:10" s="7" customFormat="1" ht="49.5">
      <c r="A15" s="23" t="s">
        <v>99</v>
      </c>
      <c r="B15" s="14" t="s">
        <v>111</v>
      </c>
      <c r="C15" s="27">
        <f>'1 илова'!E15</f>
        <v>0</v>
      </c>
      <c r="D15" s="10"/>
      <c r="E15" s="27">
        <f t="shared" si="1"/>
        <v>0</v>
      </c>
      <c r="F15" s="27">
        <f>февраль!F15+март!C15</f>
        <v>0</v>
      </c>
      <c r="G15" s="27">
        <f>февраль!G15+март!D15</f>
        <v>0</v>
      </c>
      <c r="H15" s="27">
        <f t="shared" si="2"/>
        <v>0</v>
      </c>
      <c r="I15" s="13"/>
      <c r="J15" s="12"/>
    </row>
    <row r="16" spans="1:10" s="7" customFormat="1" ht="18" customHeight="1">
      <c r="A16" s="23" t="s">
        <v>100</v>
      </c>
      <c r="B16" s="9" t="s">
        <v>61</v>
      </c>
      <c r="C16" s="27">
        <f>'1 илова'!E16</f>
        <v>0</v>
      </c>
      <c r="D16" s="10"/>
      <c r="E16" s="27">
        <f t="shared" si="1"/>
        <v>0</v>
      </c>
      <c r="F16" s="27">
        <f>февраль!F16+март!C16</f>
        <v>0</v>
      </c>
      <c r="G16" s="27">
        <f>февраль!G16+март!D16</f>
        <v>0</v>
      </c>
      <c r="H16" s="27">
        <f t="shared" si="2"/>
        <v>0</v>
      </c>
      <c r="I16" s="13"/>
      <c r="J16" s="12"/>
    </row>
    <row r="17" spans="1:10" s="7" customFormat="1" ht="66">
      <c r="A17" s="23" t="s">
        <v>101</v>
      </c>
      <c r="B17" s="14" t="s">
        <v>110</v>
      </c>
      <c r="C17" s="27">
        <f>'1 илова'!E17</f>
        <v>31100</v>
      </c>
      <c r="D17" s="10">
        <v>34050</v>
      </c>
      <c r="E17" s="27">
        <f t="shared" si="1"/>
        <v>2950</v>
      </c>
      <c r="F17" s="27">
        <f>февраль!F17+март!C17</f>
        <v>86800</v>
      </c>
      <c r="G17" s="27">
        <f>февраль!G17+март!D17</f>
        <v>95006</v>
      </c>
      <c r="H17" s="27">
        <f t="shared" si="2"/>
        <v>8206</v>
      </c>
      <c r="I17" s="13"/>
      <c r="J17" s="12"/>
    </row>
    <row r="18" spans="1:10" s="7" customFormat="1" ht="16.5" customHeight="1">
      <c r="A18" s="23" t="s">
        <v>102</v>
      </c>
      <c r="B18" s="9" t="s">
        <v>18</v>
      </c>
      <c r="C18" s="27">
        <f>'1 илова'!E18</f>
        <v>32000</v>
      </c>
      <c r="D18" s="10">
        <v>39715</v>
      </c>
      <c r="E18" s="27">
        <f t="shared" si="1"/>
        <v>7715</v>
      </c>
      <c r="F18" s="27">
        <f>февраль!F18+март!C18</f>
        <v>96000</v>
      </c>
      <c r="G18" s="27">
        <f>февраль!G18+март!D18</f>
        <v>105901</v>
      </c>
      <c r="H18" s="27">
        <f t="shared" si="2"/>
        <v>9901</v>
      </c>
      <c r="I18" s="13"/>
      <c r="J18" s="12"/>
    </row>
    <row r="19" spans="1:10" s="7" customFormat="1" ht="33">
      <c r="A19" s="23" t="s">
        <v>103</v>
      </c>
      <c r="B19" s="15" t="s">
        <v>19</v>
      </c>
      <c r="C19" s="27">
        <f>'1 илова'!E19</f>
        <v>0</v>
      </c>
      <c r="D19" s="10">
        <v>35402</v>
      </c>
      <c r="E19" s="27">
        <f t="shared" si="1"/>
        <v>35402</v>
      </c>
      <c r="F19" s="27">
        <f>февраль!F19+март!C19</f>
        <v>0</v>
      </c>
      <c r="G19" s="27">
        <f>февраль!G19+март!D19</f>
        <v>97366</v>
      </c>
      <c r="H19" s="27">
        <f t="shared" si="2"/>
        <v>97366</v>
      </c>
      <c r="I19" s="13"/>
      <c r="J19" s="12"/>
    </row>
    <row r="20" spans="1:10" s="7" customFormat="1" ht="17.25" customHeight="1">
      <c r="A20" s="23" t="s">
        <v>104</v>
      </c>
      <c r="B20" s="15" t="s">
        <v>62</v>
      </c>
      <c r="C20" s="27">
        <f>'1 илова'!E20</f>
        <v>0</v>
      </c>
      <c r="D20" s="10"/>
      <c r="E20" s="27">
        <f t="shared" si="1"/>
        <v>0</v>
      </c>
      <c r="F20" s="27">
        <f>февраль!F20+март!C20</f>
        <v>0</v>
      </c>
      <c r="G20" s="27">
        <f>февраль!G20+март!D20</f>
        <v>0</v>
      </c>
      <c r="H20" s="27">
        <f t="shared" si="2"/>
        <v>0</v>
      </c>
      <c r="I20" s="13"/>
      <c r="J20" s="12"/>
    </row>
    <row r="21" spans="1:10" s="7" customFormat="1">
      <c r="A21" s="23" t="s">
        <v>67</v>
      </c>
      <c r="B21" s="9" t="s">
        <v>52</v>
      </c>
      <c r="C21" s="27">
        <f>'1 илова'!E21</f>
        <v>0</v>
      </c>
      <c r="D21" s="10"/>
      <c r="E21" s="27">
        <f t="shared" si="1"/>
        <v>0</v>
      </c>
      <c r="F21" s="27">
        <f>февраль!F21+март!C21</f>
        <v>0</v>
      </c>
      <c r="G21" s="27">
        <f>февраль!G21+март!D21</f>
        <v>0</v>
      </c>
      <c r="H21" s="27">
        <f t="shared" si="2"/>
        <v>0</v>
      </c>
      <c r="I21" s="13"/>
      <c r="J21" s="12"/>
    </row>
    <row r="22" spans="1:10" s="7" customFormat="1">
      <c r="A22" s="23" t="s">
        <v>68</v>
      </c>
      <c r="B22" s="9" t="s">
        <v>56</v>
      </c>
      <c r="C22" s="27">
        <f>'1 илова'!E22</f>
        <v>0</v>
      </c>
      <c r="D22" s="10">
        <v>48493.2</v>
      </c>
      <c r="E22" s="27">
        <f t="shared" si="1"/>
        <v>48493.2</v>
      </c>
      <c r="F22" s="27">
        <f>февраль!F22+март!C22</f>
        <v>0</v>
      </c>
      <c r="G22" s="27">
        <f>февраль!G22+март!D22</f>
        <v>81369.899999999994</v>
      </c>
      <c r="H22" s="27">
        <f t="shared" si="2"/>
        <v>81369.899999999994</v>
      </c>
      <c r="I22" s="13"/>
      <c r="J22" s="12"/>
    </row>
    <row r="23" spans="1:10" s="7" customFormat="1">
      <c r="A23" s="23" t="s">
        <v>69</v>
      </c>
      <c r="B23" s="9" t="s">
        <v>53</v>
      </c>
      <c r="C23" s="27">
        <f>'1 илова'!E23</f>
        <v>0</v>
      </c>
      <c r="D23" s="10"/>
      <c r="E23" s="27">
        <f t="shared" si="1"/>
        <v>0</v>
      </c>
      <c r="F23" s="27">
        <f>февраль!F23+март!C23</f>
        <v>0</v>
      </c>
      <c r="G23" s="27">
        <f>февраль!G23+март!D23</f>
        <v>0</v>
      </c>
      <c r="H23" s="27">
        <f t="shared" si="2"/>
        <v>0</v>
      </c>
      <c r="I23" s="13"/>
      <c r="J23" s="12"/>
    </row>
    <row r="24" spans="1:10" s="7" customFormat="1">
      <c r="A24" s="23" t="s">
        <v>70</v>
      </c>
      <c r="B24" s="9" t="s">
        <v>54</v>
      </c>
      <c r="C24" s="27">
        <f>'1 илова'!E24</f>
        <v>0</v>
      </c>
      <c r="D24" s="10"/>
      <c r="E24" s="27">
        <f t="shared" si="1"/>
        <v>0</v>
      </c>
      <c r="F24" s="27">
        <f>февраль!F24+март!C24</f>
        <v>0</v>
      </c>
      <c r="G24" s="27">
        <f>февраль!G24+март!D24</f>
        <v>0</v>
      </c>
      <c r="H24" s="27">
        <f t="shared" si="2"/>
        <v>0</v>
      </c>
      <c r="I24" s="13"/>
      <c r="J24" s="12"/>
    </row>
    <row r="25" spans="1:10" s="7" customFormat="1" ht="14.25" customHeight="1">
      <c r="A25" s="23" t="s">
        <v>105</v>
      </c>
      <c r="B25" s="9" t="s">
        <v>106</v>
      </c>
      <c r="C25" s="27">
        <f>'1 илова'!E25</f>
        <v>0</v>
      </c>
      <c r="D25" s="10"/>
      <c r="E25" s="27">
        <f t="shared" si="1"/>
        <v>0</v>
      </c>
      <c r="F25" s="27">
        <f>февраль!F25+март!C25</f>
        <v>0</v>
      </c>
      <c r="G25" s="27">
        <f>февраль!G25+март!D25</f>
        <v>0</v>
      </c>
      <c r="H25" s="27">
        <f t="shared" si="2"/>
        <v>0</v>
      </c>
      <c r="I25" s="13"/>
      <c r="J25" s="12"/>
    </row>
    <row r="26" spans="1:10" s="7" customFormat="1">
      <c r="A26" s="23" t="s">
        <v>71</v>
      </c>
      <c r="B26" s="9" t="s">
        <v>20</v>
      </c>
      <c r="C26" s="27">
        <f>'1 илова'!E26</f>
        <v>0</v>
      </c>
      <c r="D26" s="10"/>
      <c r="E26" s="27">
        <f t="shared" si="1"/>
        <v>0</v>
      </c>
      <c r="F26" s="27">
        <f>февраль!F26+март!C26</f>
        <v>0</v>
      </c>
      <c r="G26" s="27">
        <f>февраль!G26+март!D26</f>
        <v>0</v>
      </c>
      <c r="H26" s="27">
        <f t="shared" si="2"/>
        <v>0</v>
      </c>
      <c r="I26" s="13"/>
      <c r="J26" s="12"/>
    </row>
    <row r="27" spans="1:10" s="7" customFormat="1">
      <c r="A27" s="38"/>
      <c r="B27" s="9"/>
      <c r="C27" s="10"/>
      <c r="D27" s="10"/>
      <c r="E27" s="10"/>
      <c r="F27" s="10"/>
      <c r="G27" s="10"/>
      <c r="H27" s="10"/>
      <c r="I27" s="13"/>
      <c r="J27" s="12"/>
    </row>
    <row r="28" spans="1:10" s="7" customFormat="1">
      <c r="A28" s="38">
        <v>2</v>
      </c>
      <c r="B28" s="34" t="s">
        <v>72</v>
      </c>
      <c r="C28" s="26">
        <f>C29+C30+C31+C32+C33+C34</f>
        <v>380905.13043478259</v>
      </c>
      <c r="D28" s="26">
        <f t="shared" ref="D28:H28" si="4">D29+D30+D31+D32+D33+D34</f>
        <v>414963.50782608695</v>
      </c>
      <c r="E28" s="26">
        <f t="shared" si="4"/>
        <v>34058.377391304297</v>
      </c>
      <c r="F28" s="26">
        <f t="shared" si="4"/>
        <v>1062339.3913043479</v>
      </c>
      <c r="G28" s="26">
        <f t="shared" si="4"/>
        <v>1138502.020869565</v>
      </c>
      <c r="H28" s="26">
        <f t="shared" si="4"/>
        <v>76162.629565217328</v>
      </c>
      <c r="I28" s="13"/>
      <c r="J28" s="12"/>
    </row>
    <row r="29" spans="1:10" s="7" customFormat="1">
      <c r="A29" s="38" t="s">
        <v>73</v>
      </c>
      <c r="B29" s="34" t="s">
        <v>141</v>
      </c>
      <c r="C29" s="27">
        <f>((C8-C22-C23-C26)/115*15)</f>
        <v>152073.91304347827</v>
      </c>
      <c r="D29" s="27">
        <f t="shared" ref="D29" si="5">((D8-D22-D23-D26)/115*15)</f>
        <v>162500.63478260869</v>
      </c>
      <c r="E29" s="27">
        <f>D29-C29</f>
        <v>10426.721739130415</v>
      </c>
      <c r="F29" s="27">
        <f>((F8-F22-F23-F26)/115*15)</f>
        <v>412421.73913043475</v>
      </c>
      <c r="G29" s="27">
        <f t="shared" ref="G29" si="6">((G8-G22-G23-G26)/115*15)</f>
        <v>436783.22608695651</v>
      </c>
      <c r="H29" s="27">
        <f>G29-F29</f>
        <v>24361.486956521752</v>
      </c>
      <c r="I29" s="13"/>
      <c r="J29" s="12"/>
    </row>
    <row r="30" spans="1:10" s="7" customFormat="1">
      <c r="A30" s="38" t="s">
        <v>74</v>
      </c>
      <c r="B30" s="34" t="s">
        <v>43</v>
      </c>
      <c r="C30" s="27">
        <f>C39</f>
        <v>39924</v>
      </c>
      <c r="D30" s="27">
        <f>D39</f>
        <v>40110.199999999997</v>
      </c>
      <c r="E30" s="27">
        <f t="shared" ref="E30:E34" si="7">D30-C30</f>
        <v>186.19999999999709</v>
      </c>
      <c r="F30" s="27">
        <f>февраль!F30+март!C30</f>
        <v>119772</v>
      </c>
      <c r="G30" s="27">
        <f>февраль!G30+март!D30</f>
        <v>116024.3</v>
      </c>
      <c r="H30" s="27">
        <f t="shared" ref="H30:H34" si="8">G30-F30</f>
        <v>-3747.6999999999971</v>
      </c>
      <c r="I30" s="13"/>
      <c r="J30" s="12"/>
    </row>
    <row r="31" spans="1:10" s="7" customFormat="1">
      <c r="A31" s="38" t="s">
        <v>75</v>
      </c>
      <c r="B31" s="34" t="s">
        <v>46</v>
      </c>
      <c r="C31" s="27">
        <f>C40</f>
        <v>59770</v>
      </c>
      <c r="D31" s="27">
        <f>D40</f>
        <v>59768.6</v>
      </c>
      <c r="E31" s="27">
        <f t="shared" si="7"/>
        <v>-1.4000000000014552</v>
      </c>
      <c r="F31" s="27">
        <f>февраль!F31+март!C31</f>
        <v>189475</v>
      </c>
      <c r="G31" s="27">
        <f>февраль!G31+март!D31</f>
        <v>189472.2</v>
      </c>
      <c r="H31" s="27">
        <f t="shared" si="8"/>
        <v>-2.7999999999883585</v>
      </c>
      <c r="I31" s="13"/>
      <c r="J31" s="12"/>
    </row>
    <row r="32" spans="1:10" s="7" customFormat="1">
      <c r="A32" s="38" t="s">
        <v>76</v>
      </c>
      <c r="B32" s="34" t="s">
        <v>44</v>
      </c>
      <c r="C32" s="27">
        <f t="shared" ref="C32:D33" si="9">C41</f>
        <v>92596</v>
      </c>
      <c r="D32" s="27">
        <f t="shared" si="9"/>
        <v>92596.4</v>
      </c>
      <c r="E32" s="27">
        <f t="shared" si="7"/>
        <v>0.39999999999417923</v>
      </c>
      <c r="F32" s="27">
        <f>февраль!F32+март!C32</f>
        <v>277788</v>
      </c>
      <c r="G32" s="27">
        <f>февраль!G32+март!D32</f>
        <v>277789.3</v>
      </c>
      <c r="H32" s="27">
        <f t="shared" si="8"/>
        <v>1.2999999999883585</v>
      </c>
      <c r="I32" s="13"/>
      <c r="J32" s="12"/>
    </row>
    <row r="33" spans="1:10" s="7" customFormat="1" ht="32.25" customHeight="1">
      <c r="A33" s="38" t="s">
        <v>77</v>
      </c>
      <c r="B33" s="35" t="s">
        <v>45</v>
      </c>
      <c r="C33" s="27">
        <f t="shared" si="9"/>
        <v>2600</v>
      </c>
      <c r="D33" s="27">
        <f t="shared" si="9"/>
        <v>2599.1999999999998</v>
      </c>
      <c r="E33" s="27">
        <f t="shared" si="7"/>
        <v>-0.8000000000001819</v>
      </c>
      <c r="F33" s="27">
        <f>февраль!F33+март!C33</f>
        <v>7800</v>
      </c>
      <c r="G33" s="27">
        <f>февраль!G33+март!D33</f>
        <v>7801.2</v>
      </c>
      <c r="H33" s="27">
        <f t="shared" si="8"/>
        <v>1.1999999999998181</v>
      </c>
      <c r="I33" s="13"/>
      <c r="J33" s="12"/>
    </row>
    <row r="34" spans="1:10" s="7" customFormat="1">
      <c r="A34" s="38" t="s">
        <v>78</v>
      </c>
      <c r="B34" s="34" t="s">
        <v>36</v>
      </c>
      <c r="C34" s="27">
        <f>C58</f>
        <v>33941.217391304344</v>
      </c>
      <c r="D34" s="27">
        <f>D58</f>
        <v>57388.47304347824</v>
      </c>
      <c r="E34" s="27">
        <f t="shared" si="7"/>
        <v>23447.255652173895</v>
      </c>
      <c r="F34" s="27">
        <f>февраль!F34+март!C34</f>
        <v>55082.65217391304</v>
      </c>
      <c r="G34" s="27">
        <f>февраль!G34+март!D34</f>
        <v>110631.79478260862</v>
      </c>
      <c r="H34" s="27">
        <f t="shared" si="8"/>
        <v>55549.142608695576</v>
      </c>
      <c r="I34" s="13"/>
      <c r="J34" s="12"/>
    </row>
    <row r="35" spans="1:10" s="7" customFormat="1">
      <c r="A35" s="38">
        <v>3</v>
      </c>
      <c r="B35" s="34" t="s">
        <v>42</v>
      </c>
      <c r="C35" s="26">
        <f>C8-C29</f>
        <v>1013826.0869565217</v>
      </c>
      <c r="D35" s="26">
        <f t="shared" ref="D35:H35" si="10">D8-D29</f>
        <v>1131830.7652173913</v>
      </c>
      <c r="E35" s="26">
        <f t="shared" si="10"/>
        <v>118004.67826086954</v>
      </c>
      <c r="F35" s="26">
        <f t="shared" si="10"/>
        <v>2749478.2608695654</v>
      </c>
      <c r="G35" s="26">
        <f t="shared" si="10"/>
        <v>2993258.0739130434</v>
      </c>
      <c r="H35" s="26">
        <f t="shared" si="10"/>
        <v>243779.81304347818</v>
      </c>
      <c r="I35" s="13"/>
      <c r="J35" s="12"/>
    </row>
    <row r="36" spans="1:10" s="7" customFormat="1">
      <c r="A36" s="38"/>
      <c r="B36" s="38"/>
      <c r="C36" s="16"/>
      <c r="D36" s="16"/>
      <c r="E36" s="16"/>
      <c r="F36" s="16"/>
      <c r="G36" s="16"/>
      <c r="H36" s="16"/>
      <c r="I36" s="12"/>
      <c r="J36" s="12"/>
    </row>
    <row r="37" spans="1:10" s="7" customFormat="1">
      <c r="A37" s="17">
        <v>4</v>
      </c>
      <c r="B37" s="15" t="s">
        <v>49</v>
      </c>
      <c r="C37" s="29">
        <f>C38+C39+C40+C41+C42+C43+C44+C45+C46+C47+C48+C49+C50+C51+C52+C53+C54+C55</f>
        <v>844120</v>
      </c>
      <c r="D37" s="29">
        <f t="shared" ref="D37:H37" si="11">D38+D39+D40+D41+D42+D43+D44+D45+D46+D47+D48+D49+D50+D51+D52+D53+D54+D55</f>
        <v>844888.40000000014</v>
      </c>
      <c r="E37" s="29">
        <f t="shared" si="11"/>
        <v>768.400000000006</v>
      </c>
      <c r="F37" s="29">
        <f t="shared" si="11"/>
        <v>2474065</v>
      </c>
      <c r="G37" s="29">
        <f t="shared" si="11"/>
        <v>2440099.0999999996</v>
      </c>
      <c r="H37" s="29">
        <f t="shared" si="11"/>
        <v>-33965.900000000031</v>
      </c>
    </row>
    <row r="38" spans="1:10" s="7" customFormat="1">
      <c r="A38" s="17" t="s">
        <v>80</v>
      </c>
      <c r="B38" s="15" t="s">
        <v>79</v>
      </c>
      <c r="C38" s="27">
        <f>'1 илова'!E38</f>
        <v>332700</v>
      </c>
      <c r="D38" s="24">
        <v>335543.7</v>
      </c>
      <c r="E38" s="27">
        <f t="shared" ref="E38:E55" si="12">D38-C38</f>
        <v>2843.7000000000116</v>
      </c>
      <c r="F38" s="27">
        <f>февраль!F38+март!C38</f>
        <v>998100</v>
      </c>
      <c r="G38" s="27">
        <f>февраль!G38+март!D38</f>
        <v>972203.2</v>
      </c>
      <c r="H38" s="27">
        <f t="shared" ref="H38:H55" si="13">G38-F38</f>
        <v>-25896.800000000047</v>
      </c>
    </row>
    <row r="39" spans="1:10" s="7" customFormat="1">
      <c r="A39" s="17" t="s">
        <v>81</v>
      </c>
      <c r="B39" s="15" t="s">
        <v>43</v>
      </c>
      <c r="C39" s="30">
        <f>(C38)*12%</f>
        <v>39924</v>
      </c>
      <c r="D39" s="24">
        <v>40110.199999999997</v>
      </c>
      <c r="E39" s="27">
        <f t="shared" si="12"/>
        <v>186.19999999999709</v>
      </c>
      <c r="F39" s="30">
        <f t="shared" ref="F39" si="14">(F38)*12%</f>
        <v>119772</v>
      </c>
      <c r="G39" s="27">
        <f>февраль!G39+март!D39</f>
        <v>116024.3</v>
      </c>
      <c r="H39" s="27">
        <f t="shared" si="13"/>
        <v>-3747.6999999999971</v>
      </c>
    </row>
    <row r="40" spans="1:10" s="7" customFormat="1">
      <c r="A40" s="17" t="s">
        <v>82</v>
      </c>
      <c r="B40" s="15" t="s">
        <v>46</v>
      </c>
      <c r="C40" s="27">
        <f>'1 илова'!E40</f>
        <v>59770</v>
      </c>
      <c r="D40" s="24">
        <v>59768.6</v>
      </c>
      <c r="E40" s="27">
        <f t="shared" si="12"/>
        <v>-1.4000000000014552</v>
      </c>
      <c r="F40" s="27">
        <f>февраль!F40+март!C40</f>
        <v>189475</v>
      </c>
      <c r="G40" s="27">
        <f>февраль!G40+март!D40</f>
        <v>189472.2</v>
      </c>
      <c r="H40" s="27">
        <f t="shared" si="13"/>
        <v>-2.7999999999883585</v>
      </c>
    </row>
    <row r="41" spans="1:10" s="7" customFormat="1">
      <c r="A41" s="17" t="s">
        <v>83</v>
      </c>
      <c r="B41" s="15" t="s">
        <v>44</v>
      </c>
      <c r="C41" s="27">
        <f>'1 илова'!E41</f>
        <v>92596</v>
      </c>
      <c r="D41" s="24">
        <v>92596.4</v>
      </c>
      <c r="E41" s="27">
        <f t="shared" si="12"/>
        <v>0.39999999999417923</v>
      </c>
      <c r="F41" s="27">
        <f>февраль!F41+март!C41</f>
        <v>277788</v>
      </c>
      <c r="G41" s="27">
        <f>февраль!G41+март!D41</f>
        <v>277789.3</v>
      </c>
      <c r="H41" s="27">
        <f t="shared" si="13"/>
        <v>1.2999999999883585</v>
      </c>
    </row>
    <row r="42" spans="1:10" s="7" customFormat="1" ht="33">
      <c r="A42" s="17" t="s">
        <v>84</v>
      </c>
      <c r="B42" s="15" t="s">
        <v>45</v>
      </c>
      <c r="C42" s="27">
        <f>'1 илова'!E42</f>
        <v>2600</v>
      </c>
      <c r="D42" s="24">
        <v>2599.1999999999998</v>
      </c>
      <c r="E42" s="27">
        <f t="shared" si="12"/>
        <v>-0.8000000000001819</v>
      </c>
      <c r="F42" s="27">
        <f>февраль!F42+март!C42</f>
        <v>7800</v>
      </c>
      <c r="G42" s="27">
        <f>февраль!G42+март!D42</f>
        <v>7801.2</v>
      </c>
      <c r="H42" s="27">
        <f t="shared" si="13"/>
        <v>1.1999999999998181</v>
      </c>
    </row>
    <row r="43" spans="1:10" s="7" customFormat="1">
      <c r="A43" s="17" t="s">
        <v>85</v>
      </c>
      <c r="B43" s="15" t="s">
        <v>21</v>
      </c>
      <c r="C43" s="27">
        <f>'1 илова'!E43</f>
        <v>16000</v>
      </c>
      <c r="D43" s="24">
        <v>15788.8</v>
      </c>
      <c r="E43" s="27">
        <f t="shared" si="12"/>
        <v>-211.20000000000073</v>
      </c>
      <c r="F43" s="27">
        <f>февраль!F43+март!C43</f>
        <v>44000</v>
      </c>
      <c r="G43" s="27">
        <f>февраль!G43+март!D43</f>
        <v>43674.5</v>
      </c>
      <c r="H43" s="27">
        <f t="shared" si="13"/>
        <v>-325.5</v>
      </c>
    </row>
    <row r="44" spans="1:10" s="7" customFormat="1">
      <c r="A44" s="17" t="s">
        <v>86</v>
      </c>
      <c r="B44" s="15" t="s">
        <v>22</v>
      </c>
      <c r="C44" s="27">
        <f>'1 илова'!E44</f>
        <v>40000</v>
      </c>
      <c r="D44" s="24">
        <v>45696</v>
      </c>
      <c r="E44" s="27">
        <f t="shared" si="12"/>
        <v>5696</v>
      </c>
      <c r="F44" s="27">
        <f>февраль!F44+март!C44</f>
        <v>120000</v>
      </c>
      <c r="G44" s="27">
        <f>февраль!G44+март!D44</f>
        <v>131814.6</v>
      </c>
      <c r="H44" s="27">
        <f t="shared" si="13"/>
        <v>11814.600000000006</v>
      </c>
    </row>
    <row r="45" spans="1:10" s="7" customFormat="1">
      <c r="A45" s="17" t="s">
        <v>87</v>
      </c>
      <c r="B45" s="15" t="s">
        <v>108</v>
      </c>
      <c r="C45" s="27">
        <f>'1 илова'!E45</f>
        <v>1300</v>
      </c>
      <c r="D45" s="24">
        <v>702.5</v>
      </c>
      <c r="E45" s="27">
        <f t="shared" si="12"/>
        <v>-597.5</v>
      </c>
      <c r="F45" s="27">
        <f>февраль!F45+март!C45</f>
        <v>6100</v>
      </c>
      <c r="G45" s="27">
        <f>февраль!G45+март!D45</f>
        <v>3670.2</v>
      </c>
      <c r="H45" s="27">
        <f t="shared" si="13"/>
        <v>-2429.8000000000002</v>
      </c>
    </row>
    <row r="46" spans="1:10" s="7" customFormat="1">
      <c r="A46" s="17" t="s">
        <v>88</v>
      </c>
      <c r="B46" s="15" t="s">
        <v>23</v>
      </c>
      <c r="C46" s="27">
        <f>'1 илова'!E46</f>
        <v>2630</v>
      </c>
      <c r="D46" s="24">
        <v>2636</v>
      </c>
      <c r="E46" s="27">
        <f t="shared" si="12"/>
        <v>6</v>
      </c>
      <c r="F46" s="27">
        <f>февраль!F46+март!C46</f>
        <v>7890</v>
      </c>
      <c r="G46" s="27">
        <f>февраль!G46+март!D46</f>
        <v>7907.9</v>
      </c>
      <c r="H46" s="27">
        <f t="shared" si="13"/>
        <v>17.899999999999636</v>
      </c>
    </row>
    <row r="47" spans="1:10" s="7" customFormat="1">
      <c r="A47" s="17" t="s">
        <v>89</v>
      </c>
      <c r="B47" s="15" t="s">
        <v>24</v>
      </c>
      <c r="C47" s="27">
        <f>'1 илова'!E47</f>
        <v>32200</v>
      </c>
      <c r="D47" s="24">
        <v>33264</v>
      </c>
      <c r="E47" s="27">
        <f t="shared" si="12"/>
        <v>1064</v>
      </c>
      <c r="F47" s="27">
        <f>февраль!F47+март!C47</f>
        <v>89600</v>
      </c>
      <c r="G47" s="27">
        <f>февраль!G47+март!D47</f>
        <v>89712</v>
      </c>
      <c r="H47" s="27">
        <f t="shared" si="13"/>
        <v>112</v>
      </c>
    </row>
    <row r="48" spans="1:10" s="7" customFormat="1" ht="19.5" customHeight="1">
      <c r="A48" s="17" t="s">
        <v>90</v>
      </c>
      <c r="B48" s="15" t="s">
        <v>25</v>
      </c>
      <c r="C48" s="27">
        <f>'1 илова'!E48</f>
        <v>2500</v>
      </c>
      <c r="D48" s="24">
        <v>2400</v>
      </c>
      <c r="E48" s="27">
        <f t="shared" si="12"/>
        <v>-100</v>
      </c>
      <c r="F48" s="27">
        <f>февраль!F48+март!C48</f>
        <v>7500</v>
      </c>
      <c r="G48" s="27">
        <f>февраль!G48+март!D48</f>
        <v>6900</v>
      </c>
      <c r="H48" s="27">
        <f t="shared" si="13"/>
        <v>-600</v>
      </c>
    </row>
    <row r="49" spans="1:8" s="7" customFormat="1">
      <c r="A49" s="17" t="s">
        <v>91</v>
      </c>
      <c r="B49" s="15" t="s">
        <v>26</v>
      </c>
      <c r="C49" s="27">
        <f>'1 илова'!E49</f>
        <v>0</v>
      </c>
      <c r="D49" s="24"/>
      <c r="E49" s="27">
        <f t="shared" si="12"/>
        <v>0</v>
      </c>
      <c r="F49" s="27">
        <f>февраль!F49+март!C49</f>
        <v>0</v>
      </c>
      <c r="G49" s="27">
        <f>февраль!G49+март!D49</f>
        <v>0</v>
      </c>
      <c r="H49" s="27">
        <f t="shared" si="13"/>
        <v>0</v>
      </c>
    </row>
    <row r="50" spans="1:8" s="7" customFormat="1">
      <c r="A50" s="17" t="s">
        <v>92</v>
      </c>
      <c r="B50" s="15" t="s">
        <v>27</v>
      </c>
      <c r="C50" s="27">
        <f>'1 илова'!E50</f>
        <v>700</v>
      </c>
      <c r="D50" s="24">
        <v>605</v>
      </c>
      <c r="E50" s="27">
        <f t="shared" si="12"/>
        <v>-95</v>
      </c>
      <c r="F50" s="27">
        <f>февраль!F50+март!C50</f>
        <v>2100</v>
      </c>
      <c r="G50" s="27">
        <f>февраль!G50+март!D50</f>
        <v>1837.6</v>
      </c>
      <c r="H50" s="27">
        <f t="shared" si="13"/>
        <v>-262.40000000000009</v>
      </c>
    </row>
    <row r="51" spans="1:8" s="7" customFormat="1">
      <c r="A51" s="17" t="s">
        <v>93</v>
      </c>
      <c r="B51" s="15" t="s">
        <v>35</v>
      </c>
      <c r="C51" s="27">
        <f>'1 илова'!E51</f>
        <v>75400</v>
      </c>
      <c r="D51" s="24">
        <v>59751</v>
      </c>
      <c r="E51" s="27">
        <f t="shared" si="12"/>
        <v>-15649</v>
      </c>
      <c r="F51" s="27">
        <f>февраль!F51+март!C51</f>
        <v>189940</v>
      </c>
      <c r="G51" s="27">
        <f>февраль!G51+март!D51</f>
        <v>174057.7</v>
      </c>
      <c r="H51" s="27">
        <f t="shared" si="13"/>
        <v>-15882.299999999988</v>
      </c>
    </row>
    <row r="52" spans="1:8" s="7" customFormat="1">
      <c r="A52" s="17" t="s">
        <v>94</v>
      </c>
      <c r="B52" s="15" t="s">
        <v>28</v>
      </c>
      <c r="C52" s="27">
        <f>'1 илова'!E52</f>
        <v>0</v>
      </c>
      <c r="D52" s="24"/>
      <c r="E52" s="27">
        <f t="shared" si="12"/>
        <v>0</v>
      </c>
      <c r="F52" s="27">
        <f>февраль!F52+март!C52</f>
        <v>0</v>
      </c>
      <c r="G52" s="27">
        <f>февраль!G52+март!D52</f>
        <v>0</v>
      </c>
      <c r="H52" s="27">
        <f t="shared" si="13"/>
        <v>0</v>
      </c>
    </row>
    <row r="53" spans="1:8" s="7" customFormat="1">
      <c r="A53" s="17" t="s">
        <v>95</v>
      </c>
      <c r="B53" s="15" t="s">
        <v>29</v>
      </c>
      <c r="C53" s="27">
        <f>'1 илова'!E53</f>
        <v>118000</v>
      </c>
      <c r="D53" s="24">
        <v>117032.8</v>
      </c>
      <c r="E53" s="27">
        <f t="shared" si="12"/>
        <v>-967.19999999999709</v>
      </c>
      <c r="F53" s="27">
        <f>февраль!F53+март!C53</f>
        <v>354000</v>
      </c>
      <c r="G53" s="27">
        <f>февраль!G53+март!D53</f>
        <v>351098.8</v>
      </c>
      <c r="H53" s="27">
        <f t="shared" si="13"/>
        <v>-2901.2000000000116</v>
      </c>
    </row>
    <row r="54" spans="1:8" s="7" customFormat="1">
      <c r="A54" s="17" t="s">
        <v>96</v>
      </c>
      <c r="B54" s="15" t="s">
        <v>30</v>
      </c>
      <c r="C54" s="27">
        <f>'1 илова'!E54</f>
        <v>1400</v>
      </c>
      <c r="D54" s="24">
        <v>1082.3</v>
      </c>
      <c r="E54" s="27">
        <f t="shared" si="12"/>
        <v>-317.70000000000005</v>
      </c>
      <c r="F54" s="27">
        <f>февраль!F54+март!C54</f>
        <v>4200</v>
      </c>
      <c r="G54" s="27">
        <f>февраль!G54+март!D54</f>
        <v>6610.3</v>
      </c>
      <c r="H54" s="27">
        <f t="shared" si="13"/>
        <v>2410.3000000000002</v>
      </c>
    </row>
    <row r="55" spans="1:8" s="7" customFormat="1">
      <c r="A55" s="17" t="s">
        <v>109</v>
      </c>
      <c r="B55" s="15" t="s">
        <v>31</v>
      </c>
      <c r="C55" s="27">
        <f>'1 илова'!E55</f>
        <v>26400</v>
      </c>
      <c r="D55" s="24">
        <v>35311.9</v>
      </c>
      <c r="E55" s="27">
        <f t="shared" si="12"/>
        <v>8911.9000000000015</v>
      </c>
      <c r="F55" s="27">
        <f>февраль!F55+март!C55</f>
        <v>55800</v>
      </c>
      <c r="G55" s="27">
        <f>февраль!G55+март!D55</f>
        <v>59525.3</v>
      </c>
      <c r="H55" s="27">
        <f t="shared" si="13"/>
        <v>3725.3000000000029</v>
      </c>
    </row>
    <row r="56" spans="1:8" s="7" customFormat="1" ht="17.25" customHeight="1">
      <c r="A56" s="17"/>
      <c r="B56" s="32" t="s">
        <v>32</v>
      </c>
      <c r="C56" s="29">
        <f>SUM(C38:C55)</f>
        <v>844120</v>
      </c>
      <c r="D56" s="29">
        <f t="shared" ref="D56:H56" si="15">SUM(D38:D55)</f>
        <v>844888.40000000014</v>
      </c>
      <c r="E56" s="29">
        <f t="shared" si="15"/>
        <v>768.400000000006</v>
      </c>
      <c r="F56" s="29">
        <f t="shared" si="15"/>
        <v>2474065</v>
      </c>
      <c r="G56" s="29">
        <f t="shared" si="15"/>
        <v>2440099.0999999996</v>
      </c>
      <c r="H56" s="29">
        <f t="shared" si="15"/>
        <v>-33965.900000000031</v>
      </c>
    </row>
    <row r="57" spans="1:8" s="7" customFormat="1" ht="33">
      <c r="A57" s="17">
        <v>5</v>
      </c>
      <c r="B57" s="32" t="s">
        <v>48</v>
      </c>
      <c r="C57" s="29">
        <f>C35-C37-C25</f>
        <v>169706.08695652173</v>
      </c>
      <c r="D57" s="29">
        <f t="shared" ref="D57:H57" si="16">D35-D37-D25</f>
        <v>286942.36521739117</v>
      </c>
      <c r="E57" s="29">
        <f t="shared" si="16"/>
        <v>117236.27826086953</v>
      </c>
      <c r="F57" s="29">
        <f t="shared" si="16"/>
        <v>275413.26086956542</v>
      </c>
      <c r="G57" s="29">
        <f t="shared" si="16"/>
        <v>553158.97391304374</v>
      </c>
      <c r="H57" s="29">
        <f t="shared" si="16"/>
        <v>277745.7130434782</v>
      </c>
    </row>
    <row r="58" spans="1:8" s="7" customFormat="1" ht="21" customHeight="1">
      <c r="A58" s="17">
        <v>6</v>
      </c>
      <c r="B58" s="33" t="s">
        <v>50</v>
      </c>
      <c r="C58" s="29">
        <f>C57*20%</f>
        <v>33941.217391304344</v>
      </c>
      <c r="D58" s="29">
        <f t="shared" ref="D58:H58" si="17">D57*20%</f>
        <v>57388.47304347824</v>
      </c>
      <c r="E58" s="29">
        <f t="shared" si="17"/>
        <v>23447.255652173906</v>
      </c>
      <c r="F58" s="29">
        <f t="shared" si="17"/>
        <v>55082.652173913084</v>
      </c>
      <c r="G58" s="29">
        <f t="shared" si="17"/>
        <v>110631.79478260875</v>
      </c>
      <c r="H58" s="29">
        <f t="shared" si="17"/>
        <v>55549.142608695642</v>
      </c>
    </row>
    <row r="59" spans="1:8" s="7" customFormat="1" ht="33">
      <c r="A59" s="17">
        <v>7</v>
      </c>
      <c r="B59" s="32" t="s">
        <v>47</v>
      </c>
      <c r="C59" s="29">
        <f t="shared" ref="C59:H59" si="18">C57-C58</f>
        <v>135764.86956521738</v>
      </c>
      <c r="D59" s="29">
        <f t="shared" si="18"/>
        <v>229553.89217391293</v>
      </c>
      <c r="E59" s="29">
        <f t="shared" si="18"/>
        <v>93789.022608695625</v>
      </c>
      <c r="F59" s="29">
        <f t="shared" si="18"/>
        <v>220330.60869565234</v>
      </c>
      <c r="G59" s="29">
        <f t="shared" si="18"/>
        <v>442527.17913043499</v>
      </c>
      <c r="H59" s="29">
        <f t="shared" si="18"/>
        <v>222196.57043478257</v>
      </c>
    </row>
    <row r="60" spans="1:8" s="7" customFormat="1">
      <c r="A60" s="17"/>
      <c r="B60" s="18" t="s">
        <v>51</v>
      </c>
      <c r="C60" s="31">
        <f t="shared" ref="C60:H60" si="19">C59/C8*100</f>
        <v>11.644641012541159</v>
      </c>
      <c r="D60" s="31">
        <f t="shared" si="19"/>
        <v>17.73532591219783</v>
      </c>
      <c r="E60" s="31">
        <f t="shared" si="19"/>
        <v>73.026551613309252</v>
      </c>
      <c r="F60" s="31">
        <f t="shared" si="19"/>
        <v>6.9682978176302965</v>
      </c>
      <c r="G60" s="31">
        <f t="shared" si="19"/>
        <v>12.9015116853093</v>
      </c>
      <c r="H60" s="31">
        <f t="shared" si="19"/>
        <v>82.865478176909946</v>
      </c>
    </row>
    <row r="61" spans="1:8" s="7" customFormat="1">
      <c r="A61" s="19"/>
      <c r="B61" s="20"/>
      <c r="C61" s="21"/>
      <c r="D61" s="21"/>
      <c r="E61" s="21"/>
      <c r="F61" s="21"/>
      <c r="G61" s="21"/>
      <c r="H61" s="21"/>
    </row>
    <row r="62" spans="1:8" s="7" customFormat="1">
      <c r="A62" s="19"/>
      <c r="B62" s="22" t="s">
        <v>33</v>
      </c>
      <c r="C62" s="21"/>
      <c r="D62" s="21"/>
      <c r="E62" s="21"/>
      <c r="F62" s="21"/>
      <c r="G62" s="21"/>
      <c r="H62" s="21"/>
    </row>
    <row r="63" spans="1:8" s="7" customFormat="1">
      <c r="A63" s="19"/>
      <c r="B63" s="22"/>
      <c r="C63" s="21"/>
      <c r="D63" s="21"/>
      <c r="E63" s="21"/>
      <c r="F63" s="21"/>
      <c r="G63" s="21"/>
      <c r="H63" s="21"/>
    </row>
    <row r="64" spans="1:8" s="7" customFormat="1">
      <c r="A64" s="19"/>
      <c r="B64" s="22" t="s">
        <v>34</v>
      </c>
      <c r="C64" s="21"/>
      <c r="D64" s="21"/>
      <c r="E64" s="21"/>
      <c r="F64" s="21"/>
      <c r="G64" s="21"/>
      <c r="H64" s="21"/>
    </row>
    <row r="65" spans="1:8" s="7" customFormat="1">
      <c r="A65" s="19"/>
      <c r="C65" s="21"/>
      <c r="D65" s="21"/>
      <c r="E65" s="21"/>
      <c r="F65" s="21"/>
      <c r="G65" s="21"/>
      <c r="H65" s="21"/>
    </row>
    <row r="66" spans="1:8" s="7" customFormat="1">
      <c r="A66" s="19"/>
      <c r="B66" s="20" t="s">
        <v>107</v>
      </c>
      <c r="C66" s="21"/>
      <c r="D66" s="21"/>
      <c r="E66" s="21"/>
      <c r="F66" s="21"/>
      <c r="G66" s="21"/>
      <c r="H66" s="21"/>
    </row>
    <row r="67" spans="1:8" s="7" customFormat="1"/>
    <row r="68" spans="1:8" s="7" customFormat="1"/>
    <row r="69" spans="1:8" s="7" customFormat="1"/>
    <row r="70" spans="1:8" s="7" customFormat="1"/>
    <row r="71" spans="1:8" s="7" customFormat="1"/>
    <row r="72" spans="1:8" s="7" customFormat="1"/>
    <row r="73" spans="1:8" s="7" customFormat="1"/>
    <row r="74" spans="1:8" s="7" customFormat="1"/>
    <row r="75" spans="1:8" s="7" customFormat="1"/>
    <row r="76" spans="1:8" s="7" customFormat="1"/>
    <row r="77" spans="1:8" s="7" customFormat="1"/>
    <row r="78" spans="1:8" s="7" customFormat="1"/>
    <row r="79" spans="1:8" s="7" customFormat="1"/>
    <row r="80" spans="1:8" s="7" customFormat="1"/>
    <row r="81" s="7" customFormat="1"/>
    <row r="82" s="7" customFormat="1"/>
    <row r="83" s="7" customFormat="1"/>
    <row r="84" s="7" customFormat="1"/>
    <row r="85" s="7" customFormat="1"/>
    <row r="86" s="7" customFormat="1"/>
    <row r="87" s="7" customFormat="1"/>
    <row r="88" s="7" customFormat="1"/>
    <row r="89" s="7" customFormat="1"/>
    <row r="90" s="7" customFormat="1"/>
    <row r="91" s="7" customFormat="1"/>
    <row r="92" s="7" customFormat="1"/>
    <row r="93" s="7" customFormat="1"/>
    <row r="94" s="7" customFormat="1"/>
    <row r="95" s="7" customFormat="1"/>
    <row r="96" s="7" customFormat="1"/>
    <row r="97" s="7" customFormat="1"/>
    <row r="98" s="7" customFormat="1"/>
    <row r="99" s="7" customFormat="1"/>
    <row r="100" s="7" customFormat="1"/>
    <row r="101" s="7" customFormat="1"/>
    <row r="102" s="7" customFormat="1"/>
    <row r="103" s="7" customFormat="1"/>
    <row r="104" s="7" customFormat="1"/>
    <row r="105" s="7" customFormat="1"/>
    <row r="106" s="7" customFormat="1"/>
    <row r="107" s="7" customFormat="1"/>
    <row r="108" s="7" customFormat="1"/>
    <row r="109" s="7" customFormat="1"/>
    <row r="110" s="7" customFormat="1"/>
    <row r="111" s="7" customFormat="1"/>
    <row r="112" s="7" customFormat="1"/>
    <row r="113" s="7" customFormat="1"/>
    <row r="114" s="7" customFormat="1"/>
    <row r="115" s="7" customFormat="1"/>
    <row r="116" s="7" customFormat="1"/>
    <row r="117" s="7" customFormat="1"/>
    <row r="118" s="7" customFormat="1"/>
    <row r="119" s="7" customFormat="1"/>
  </sheetData>
  <protectedRanges>
    <protectedRange password="CE28" sqref="A2:H2 D9:D11 D13:D26 D38:D55 B62:H67" name="Диапазон1"/>
  </protectedRanges>
  <mergeCells count="11">
    <mergeCell ref="H6:H7"/>
    <mergeCell ref="A1:H1"/>
    <mergeCell ref="A2:H2"/>
    <mergeCell ref="A5:A7"/>
    <mergeCell ref="B5:B7"/>
    <mergeCell ref="C5:H5"/>
    <mergeCell ref="C6:C7"/>
    <mergeCell ref="D6:D7"/>
    <mergeCell ref="E6:E7"/>
    <mergeCell ref="F6:F7"/>
    <mergeCell ref="G6:G7"/>
  </mergeCells>
  <pageMargins left="0.51181102362204722" right="0.31496062992125984" top="0.35433070866141736" bottom="0.15748031496062992" header="0.31496062992125984" footer="0.31496062992125984"/>
  <pageSetup paperSize="9" scale="61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119"/>
  <sheetViews>
    <sheetView view="pageBreakPreview" topLeftCell="A34" zoomScale="60" workbookViewId="0">
      <selection activeCell="G33" sqref="G33"/>
    </sheetView>
  </sheetViews>
  <sheetFormatPr defaultRowHeight="16.5"/>
  <cols>
    <col min="1" max="1" width="6.7109375" style="48" customWidth="1"/>
    <col min="2" max="2" width="45.42578125" style="44" customWidth="1"/>
    <col min="3" max="3" width="15.140625" style="44" customWidth="1"/>
    <col min="4" max="4" width="16.5703125" style="44" customWidth="1"/>
    <col min="5" max="5" width="15.7109375" style="44" customWidth="1"/>
    <col min="6" max="6" width="18" style="44" customWidth="1"/>
    <col min="7" max="7" width="18.28515625" style="44" customWidth="1"/>
    <col min="8" max="8" width="15.140625" style="44" customWidth="1"/>
    <col min="9" max="16384" width="9.140625" style="44"/>
  </cols>
  <sheetData>
    <row r="1" spans="1:10">
      <c r="A1" s="75"/>
      <c r="B1" s="75"/>
      <c r="C1" s="75"/>
      <c r="D1" s="75"/>
      <c r="E1" s="75"/>
      <c r="F1" s="75"/>
      <c r="G1" s="75"/>
      <c r="H1" s="75"/>
    </row>
    <row r="2" spans="1:10" ht="44.25" customHeight="1">
      <c r="A2" s="76" t="s">
        <v>147</v>
      </c>
      <c r="B2" s="76"/>
      <c r="C2" s="76"/>
      <c r="D2" s="76"/>
      <c r="E2" s="76"/>
      <c r="F2" s="76"/>
      <c r="G2" s="76"/>
      <c r="H2" s="76"/>
    </row>
    <row r="3" spans="1:10">
      <c r="A3" s="45"/>
      <c r="B3" s="45"/>
      <c r="C3" s="45"/>
      <c r="D3" s="45"/>
      <c r="E3" s="45"/>
      <c r="F3" s="45"/>
      <c r="G3" s="45"/>
      <c r="H3" s="45"/>
    </row>
    <row r="4" spans="1:10">
      <c r="A4" s="46"/>
      <c r="B4" s="46"/>
      <c r="C4" s="46"/>
      <c r="D4" s="46"/>
      <c r="E4" s="46"/>
      <c r="F4" s="46"/>
      <c r="G4" s="47"/>
      <c r="H4" s="47" t="s">
        <v>1</v>
      </c>
    </row>
    <row r="5" spans="1:10" ht="15.75" customHeight="1">
      <c r="A5" s="74" t="s">
        <v>2</v>
      </c>
      <c r="B5" s="74" t="s">
        <v>3</v>
      </c>
      <c r="C5" s="74" t="s">
        <v>143</v>
      </c>
      <c r="D5" s="74"/>
      <c r="E5" s="74"/>
      <c r="F5" s="74"/>
      <c r="G5" s="74"/>
      <c r="H5" s="74"/>
    </row>
    <row r="6" spans="1:10" s="48" customFormat="1" ht="15.75" customHeight="1">
      <c r="A6" s="74"/>
      <c r="B6" s="74"/>
      <c r="C6" s="74" t="s">
        <v>123</v>
      </c>
      <c r="D6" s="74" t="s">
        <v>124</v>
      </c>
      <c r="E6" s="74" t="s">
        <v>116</v>
      </c>
      <c r="F6" s="74" t="s">
        <v>118</v>
      </c>
      <c r="G6" s="74" t="s">
        <v>117</v>
      </c>
      <c r="H6" s="74" t="s">
        <v>116</v>
      </c>
    </row>
    <row r="7" spans="1:10" s="49" customFormat="1" ht="20.25" customHeight="1">
      <c r="A7" s="74"/>
      <c r="B7" s="74"/>
      <c r="C7" s="74"/>
      <c r="D7" s="74"/>
      <c r="E7" s="74"/>
      <c r="F7" s="74"/>
      <c r="G7" s="74"/>
      <c r="H7" s="74"/>
    </row>
    <row r="8" spans="1:10" s="49" customFormat="1">
      <c r="A8" s="50">
        <v>1</v>
      </c>
      <c r="B8" s="51" t="s">
        <v>57</v>
      </c>
      <c r="C8" s="41">
        <f t="shared" ref="C8:H8" si="0">C9+C10+C11+C12+C21+C22+C23+C24+C26</f>
        <v>1338500</v>
      </c>
      <c r="D8" s="41">
        <f t="shared" si="0"/>
        <v>1369842.1</v>
      </c>
      <c r="E8" s="41">
        <f t="shared" si="0"/>
        <v>31342.1</v>
      </c>
      <c r="F8" s="41">
        <f t="shared" si="0"/>
        <v>4500400</v>
      </c>
      <c r="G8" s="41">
        <f t="shared" si="0"/>
        <v>4799883.4000000004</v>
      </c>
      <c r="H8" s="41">
        <f t="shared" si="0"/>
        <v>299483.39999999991</v>
      </c>
      <c r="I8" s="52"/>
      <c r="J8" s="53"/>
    </row>
    <row r="9" spans="1:10" s="49" customFormat="1">
      <c r="A9" s="50" t="s">
        <v>63</v>
      </c>
      <c r="B9" s="51" t="s">
        <v>59</v>
      </c>
      <c r="C9" s="42">
        <f>'1 илова'!G9</f>
        <v>556600</v>
      </c>
      <c r="D9" s="43">
        <v>482671</v>
      </c>
      <c r="E9" s="42">
        <f t="shared" ref="E9:E26" si="1">D9-C9</f>
        <v>-73929</v>
      </c>
      <c r="F9" s="42">
        <f>март!F9+апрель!C9</f>
        <v>1594200</v>
      </c>
      <c r="G9" s="42">
        <f>март!G9+апрель!D9</f>
        <v>1575437.5</v>
      </c>
      <c r="H9" s="42">
        <f t="shared" ref="H9:H26" si="2">G9-F9</f>
        <v>-18762.5</v>
      </c>
      <c r="I9" s="52"/>
      <c r="J9" s="53"/>
    </row>
    <row r="10" spans="1:10" s="49" customFormat="1">
      <c r="A10" s="50" t="s">
        <v>64</v>
      </c>
      <c r="B10" s="51" t="s">
        <v>16</v>
      </c>
      <c r="C10" s="42">
        <f>'1 илова'!G10</f>
        <v>590000</v>
      </c>
      <c r="D10" s="43">
        <v>602649</v>
      </c>
      <c r="E10" s="42">
        <f t="shared" si="1"/>
        <v>12649</v>
      </c>
      <c r="F10" s="42">
        <f>март!F10+апрель!C10</f>
        <v>2199000</v>
      </c>
      <c r="G10" s="42">
        <f>март!G10+апрель!D10</f>
        <v>2225554.9</v>
      </c>
      <c r="H10" s="42">
        <f t="shared" si="2"/>
        <v>26554.899999999907</v>
      </c>
      <c r="I10" s="54"/>
      <c r="J10" s="53"/>
    </row>
    <row r="11" spans="1:10" s="49" customFormat="1">
      <c r="A11" s="50" t="s">
        <v>65</v>
      </c>
      <c r="B11" s="51" t="s">
        <v>60</v>
      </c>
      <c r="C11" s="42">
        <f>'1 илова'!G11</f>
        <v>0</v>
      </c>
      <c r="D11" s="43"/>
      <c r="E11" s="42">
        <f t="shared" si="1"/>
        <v>0</v>
      </c>
      <c r="F11" s="42">
        <f>март!F11+апрель!C11</f>
        <v>0</v>
      </c>
      <c r="G11" s="42">
        <f>март!G11+апрель!D11</f>
        <v>0</v>
      </c>
      <c r="H11" s="42">
        <f t="shared" si="2"/>
        <v>0</v>
      </c>
      <c r="I11" s="54"/>
      <c r="J11" s="53"/>
    </row>
    <row r="12" spans="1:10" s="49" customFormat="1" ht="18" customHeight="1">
      <c r="A12" s="50" t="s">
        <v>66</v>
      </c>
      <c r="B12" s="55" t="s">
        <v>55</v>
      </c>
      <c r="C12" s="42">
        <f>C13+C14+C15+C16+C17+C18+C19+C20</f>
        <v>191900</v>
      </c>
      <c r="D12" s="42">
        <f t="shared" ref="D12:G12" si="3">D13+D14+D15+D16+D17+D18+D19+D20</f>
        <v>259850</v>
      </c>
      <c r="E12" s="42">
        <f t="shared" si="1"/>
        <v>67950</v>
      </c>
      <c r="F12" s="42">
        <f t="shared" si="3"/>
        <v>707200</v>
      </c>
      <c r="G12" s="42">
        <f t="shared" si="3"/>
        <v>892849</v>
      </c>
      <c r="H12" s="42">
        <f t="shared" si="2"/>
        <v>185649</v>
      </c>
      <c r="I12" s="52"/>
      <c r="J12" s="53"/>
    </row>
    <row r="13" spans="1:10" s="49" customFormat="1" ht="15" customHeight="1">
      <c r="A13" s="50" t="s">
        <v>97</v>
      </c>
      <c r="B13" s="51" t="s">
        <v>17</v>
      </c>
      <c r="C13" s="42">
        <f>'1 илова'!G13</f>
        <v>62500</v>
      </c>
      <c r="D13" s="43">
        <v>65050</v>
      </c>
      <c r="E13" s="42">
        <f t="shared" si="1"/>
        <v>2550</v>
      </c>
      <c r="F13" s="42">
        <f>март!F13+апрель!C13</f>
        <v>226200</v>
      </c>
      <c r="G13" s="42">
        <f>март!G13+апрель!D13</f>
        <v>226191</v>
      </c>
      <c r="H13" s="42">
        <f t="shared" si="2"/>
        <v>-9</v>
      </c>
      <c r="I13" s="54"/>
      <c r="J13" s="53"/>
    </row>
    <row r="14" spans="1:10" s="49" customFormat="1" ht="15" customHeight="1">
      <c r="A14" s="50" t="s">
        <v>98</v>
      </c>
      <c r="B14" s="51" t="s">
        <v>58</v>
      </c>
      <c r="C14" s="42">
        <f>'1 илова'!G14</f>
        <v>66300</v>
      </c>
      <c r="D14" s="43">
        <v>69800</v>
      </c>
      <c r="E14" s="42">
        <f t="shared" si="1"/>
        <v>3500</v>
      </c>
      <c r="F14" s="42">
        <f>март!F14+апрель!C14</f>
        <v>235100</v>
      </c>
      <c r="G14" s="42">
        <f>март!G14+апрель!D14</f>
        <v>243385</v>
      </c>
      <c r="H14" s="42">
        <f t="shared" si="2"/>
        <v>8285</v>
      </c>
      <c r="I14" s="54"/>
      <c r="J14" s="53"/>
    </row>
    <row r="15" spans="1:10" s="49" customFormat="1" ht="49.5">
      <c r="A15" s="50" t="s">
        <v>99</v>
      </c>
      <c r="B15" s="55" t="s">
        <v>111</v>
      </c>
      <c r="C15" s="42">
        <f>'1 илова'!G15</f>
        <v>0</v>
      </c>
      <c r="D15" s="43"/>
      <c r="E15" s="42">
        <f t="shared" si="1"/>
        <v>0</v>
      </c>
      <c r="F15" s="42">
        <f>март!F15+апрель!C15</f>
        <v>0</v>
      </c>
      <c r="G15" s="42">
        <f>март!G15+апрель!D15</f>
        <v>0</v>
      </c>
      <c r="H15" s="42">
        <f t="shared" si="2"/>
        <v>0</v>
      </c>
      <c r="I15" s="54"/>
      <c r="J15" s="53"/>
    </row>
    <row r="16" spans="1:10" s="49" customFormat="1" ht="18" customHeight="1">
      <c r="A16" s="50" t="s">
        <v>100</v>
      </c>
      <c r="B16" s="51" t="s">
        <v>61</v>
      </c>
      <c r="C16" s="42">
        <f>'1 илова'!G16</f>
        <v>0</v>
      </c>
      <c r="D16" s="43"/>
      <c r="E16" s="42">
        <f t="shared" si="1"/>
        <v>0</v>
      </c>
      <c r="F16" s="42">
        <f>март!F16+апрель!C16</f>
        <v>0</v>
      </c>
      <c r="G16" s="42">
        <f>март!G16+апрель!D16</f>
        <v>0</v>
      </c>
      <c r="H16" s="42">
        <f t="shared" si="2"/>
        <v>0</v>
      </c>
      <c r="I16" s="54"/>
      <c r="J16" s="53"/>
    </row>
    <row r="17" spans="1:10" s="49" customFormat="1" ht="66">
      <c r="A17" s="50" t="s">
        <v>101</v>
      </c>
      <c r="B17" s="55" t="s">
        <v>110</v>
      </c>
      <c r="C17" s="42">
        <f>'1 илова'!G17</f>
        <v>31100</v>
      </c>
      <c r="D17" s="43">
        <v>39100</v>
      </c>
      <c r="E17" s="42">
        <f t="shared" si="1"/>
        <v>8000</v>
      </c>
      <c r="F17" s="42">
        <f>март!F17+апрель!C17</f>
        <v>117900</v>
      </c>
      <c r="G17" s="42">
        <f>март!G17+апрель!D17</f>
        <v>134106</v>
      </c>
      <c r="H17" s="42">
        <f t="shared" si="2"/>
        <v>16206</v>
      </c>
      <c r="I17" s="54"/>
      <c r="J17" s="53"/>
    </row>
    <row r="18" spans="1:10" s="49" customFormat="1" ht="16.5" customHeight="1">
      <c r="A18" s="50" t="s">
        <v>102</v>
      </c>
      <c r="B18" s="51" t="s">
        <v>18</v>
      </c>
      <c r="C18" s="42">
        <f>'1 илова'!G18</f>
        <v>32000</v>
      </c>
      <c r="D18" s="43">
        <v>42134</v>
      </c>
      <c r="E18" s="42">
        <f t="shared" si="1"/>
        <v>10134</v>
      </c>
      <c r="F18" s="42">
        <f>март!F18+апрель!C18</f>
        <v>128000</v>
      </c>
      <c r="G18" s="42">
        <f>март!G18+апрель!D18</f>
        <v>148035</v>
      </c>
      <c r="H18" s="42">
        <f t="shared" si="2"/>
        <v>20035</v>
      </c>
      <c r="I18" s="54"/>
      <c r="J18" s="53"/>
    </row>
    <row r="19" spans="1:10" s="49" customFormat="1" ht="49.5">
      <c r="A19" s="50" t="s">
        <v>103</v>
      </c>
      <c r="B19" s="56" t="s">
        <v>19</v>
      </c>
      <c r="C19" s="42">
        <f>'1 илова'!G19</f>
        <v>0</v>
      </c>
      <c r="D19" s="43">
        <v>43766</v>
      </c>
      <c r="E19" s="42">
        <f t="shared" si="1"/>
        <v>43766</v>
      </c>
      <c r="F19" s="42">
        <f>март!F19+апрель!C19</f>
        <v>0</v>
      </c>
      <c r="G19" s="42">
        <f>март!G19+апрель!D19</f>
        <v>141132</v>
      </c>
      <c r="H19" s="42">
        <f t="shared" si="2"/>
        <v>141132</v>
      </c>
      <c r="I19" s="54"/>
      <c r="J19" s="53"/>
    </row>
    <row r="20" spans="1:10" s="49" customFormat="1" ht="17.25" customHeight="1">
      <c r="A20" s="50" t="s">
        <v>104</v>
      </c>
      <c r="B20" s="56" t="s">
        <v>62</v>
      </c>
      <c r="C20" s="42">
        <f>'1 илова'!G20</f>
        <v>0</v>
      </c>
      <c r="D20" s="43"/>
      <c r="E20" s="42">
        <f t="shared" si="1"/>
        <v>0</v>
      </c>
      <c r="F20" s="42">
        <f>март!F20+апрель!C20</f>
        <v>0</v>
      </c>
      <c r="G20" s="42">
        <f>март!G20+апрель!D20</f>
        <v>0</v>
      </c>
      <c r="H20" s="42">
        <f t="shared" si="2"/>
        <v>0</v>
      </c>
      <c r="I20" s="54"/>
      <c r="J20" s="53"/>
    </row>
    <row r="21" spans="1:10" s="49" customFormat="1">
      <c r="A21" s="50" t="s">
        <v>67</v>
      </c>
      <c r="B21" s="51" t="s">
        <v>52</v>
      </c>
      <c r="C21" s="42">
        <f>'1 илова'!G21</f>
        <v>0</v>
      </c>
      <c r="D21" s="43"/>
      <c r="E21" s="42">
        <f t="shared" si="1"/>
        <v>0</v>
      </c>
      <c r="F21" s="42">
        <f>март!F21+апрель!C21</f>
        <v>0</v>
      </c>
      <c r="G21" s="42">
        <f>март!G21+апрель!D21</f>
        <v>0</v>
      </c>
      <c r="H21" s="42">
        <f t="shared" si="2"/>
        <v>0</v>
      </c>
      <c r="I21" s="54"/>
      <c r="J21" s="53"/>
    </row>
    <row r="22" spans="1:10" s="49" customFormat="1">
      <c r="A22" s="50" t="s">
        <v>68</v>
      </c>
      <c r="B22" s="51" t="s">
        <v>56</v>
      </c>
      <c r="C22" s="42">
        <f>'1 илова'!G22</f>
        <v>0</v>
      </c>
      <c r="D22" s="43">
        <v>24657.5</v>
      </c>
      <c r="E22" s="42">
        <f t="shared" si="1"/>
        <v>24657.5</v>
      </c>
      <c r="F22" s="42">
        <f>март!F22+апрель!C22</f>
        <v>0</v>
      </c>
      <c r="G22" s="42">
        <f>март!G22+апрель!D22</f>
        <v>106027.4</v>
      </c>
      <c r="H22" s="42">
        <f t="shared" si="2"/>
        <v>106027.4</v>
      </c>
      <c r="I22" s="54"/>
      <c r="J22" s="53"/>
    </row>
    <row r="23" spans="1:10" s="49" customFormat="1">
      <c r="A23" s="50" t="s">
        <v>69</v>
      </c>
      <c r="B23" s="51" t="s">
        <v>53</v>
      </c>
      <c r="C23" s="42">
        <f>'1 илова'!G23</f>
        <v>0</v>
      </c>
      <c r="D23" s="43"/>
      <c r="E23" s="42">
        <f t="shared" si="1"/>
        <v>0</v>
      </c>
      <c r="F23" s="42">
        <f>март!F23+апрель!C23</f>
        <v>0</v>
      </c>
      <c r="G23" s="42">
        <f>март!G23+апрель!D23</f>
        <v>0</v>
      </c>
      <c r="H23" s="42">
        <f t="shared" si="2"/>
        <v>0</v>
      </c>
      <c r="I23" s="54"/>
      <c r="J23" s="53"/>
    </row>
    <row r="24" spans="1:10" s="49" customFormat="1">
      <c r="A24" s="50" t="s">
        <v>70</v>
      </c>
      <c r="B24" s="51" t="s">
        <v>54</v>
      </c>
      <c r="C24" s="42">
        <f>'1 илова'!G24</f>
        <v>0</v>
      </c>
      <c r="D24" s="43"/>
      <c r="E24" s="42">
        <f t="shared" si="1"/>
        <v>0</v>
      </c>
      <c r="F24" s="42">
        <f>март!F24+апрель!C24</f>
        <v>0</v>
      </c>
      <c r="G24" s="42">
        <f>март!G24+апрель!D24</f>
        <v>0</v>
      </c>
      <c r="H24" s="42">
        <f t="shared" si="2"/>
        <v>0</v>
      </c>
      <c r="I24" s="54"/>
      <c r="J24" s="53"/>
    </row>
    <row r="25" spans="1:10" s="49" customFormat="1" ht="14.25" customHeight="1">
      <c r="A25" s="50" t="s">
        <v>105</v>
      </c>
      <c r="B25" s="51" t="s">
        <v>106</v>
      </c>
      <c r="C25" s="42">
        <f>'1 илова'!G25</f>
        <v>0</v>
      </c>
      <c r="D25" s="43"/>
      <c r="E25" s="42">
        <f t="shared" si="1"/>
        <v>0</v>
      </c>
      <c r="F25" s="42">
        <f>март!F25+апрель!C25</f>
        <v>0</v>
      </c>
      <c r="G25" s="42">
        <f>март!G25+апрель!D25</f>
        <v>0</v>
      </c>
      <c r="H25" s="42">
        <f t="shared" si="2"/>
        <v>0</v>
      </c>
      <c r="I25" s="54"/>
      <c r="J25" s="53"/>
    </row>
    <row r="26" spans="1:10" s="49" customFormat="1">
      <c r="A26" s="50" t="s">
        <v>71</v>
      </c>
      <c r="B26" s="51" t="s">
        <v>20</v>
      </c>
      <c r="C26" s="42">
        <f>'1 илова'!G26</f>
        <v>0</v>
      </c>
      <c r="D26" s="43">
        <v>14.6</v>
      </c>
      <c r="E26" s="42">
        <f t="shared" si="1"/>
        <v>14.6</v>
      </c>
      <c r="F26" s="42">
        <f>март!F26+апрель!C26</f>
        <v>0</v>
      </c>
      <c r="G26" s="42">
        <f>март!G26+апрель!D26</f>
        <v>14.6</v>
      </c>
      <c r="H26" s="42">
        <f t="shared" si="2"/>
        <v>14.6</v>
      </c>
      <c r="I26" s="54"/>
      <c r="J26" s="53"/>
    </row>
    <row r="27" spans="1:10" s="49" customFormat="1">
      <c r="A27" s="50"/>
      <c r="B27" s="51"/>
      <c r="C27" s="43"/>
      <c r="D27" s="43"/>
      <c r="E27" s="43"/>
      <c r="F27" s="43"/>
      <c r="G27" s="43"/>
      <c r="H27" s="43"/>
      <c r="I27" s="54"/>
      <c r="J27" s="53"/>
    </row>
    <row r="28" spans="1:10" s="49" customFormat="1">
      <c r="A28" s="50">
        <v>2</v>
      </c>
      <c r="B28" s="57" t="s">
        <v>72</v>
      </c>
      <c r="C28" s="41">
        <f>C29+C30+C31+C32+C33+C34</f>
        <v>408975.5652173913</v>
      </c>
      <c r="D28" s="41">
        <f t="shared" ref="D28:H28" si="4">D29+D30+D31+D32+D33+D34</f>
        <v>443020.80521739135</v>
      </c>
      <c r="E28" s="41">
        <f t="shared" si="4"/>
        <v>34045.24</v>
      </c>
      <c r="F28" s="41">
        <f t="shared" si="4"/>
        <v>1471314.956521739</v>
      </c>
      <c r="G28" s="41">
        <f t="shared" si="4"/>
        <v>1581522.8260869563</v>
      </c>
      <c r="H28" s="41">
        <f t="shared" si="4"/>
        <v>110207.86956521732</v>
      </c>
      <c r="I28" s="54"/>
      <c r="J28" s="53"/>
    </row>
    <row r="29" spans="1:10" s="49" customFormat="1">
      <c r="A29" s="50" t="s">
        <v>73</v>
      </c>
      <c r="B29" s="57" t="s">
        <v>141</v>
      </c>
      <c r="C29" s="42">
        <f>((C8-C22-C23-C26)/115*15)</f>
        <v>174586.95652173914</v>
      </c>
      <c r="D29" s="42">
        <f t="shared" ref="D29" si="5">((D8-D22-D23-D26)/115*15)</f>
        <v>175456.95652173914</v>
      </c>
      <c r="E29" s="42">
        <f>D29-C29</f>
        <v>870</v>
      </c>
      <c r="F29" s="42">
        <f>((F8-F22-F23-F26)/115*15)</f>
        <v>587008.69565217395</v>
      </c>
      <c r="G29" s="42">
        <f t="shared" ref="G29" si="6">((G8-G22-G23-G26)/115*15)</f>
        <v>612240.1826086957</v>
      </c>
      <c r="H29" s="42">
        <f>G29-F29</f>
        <v>25231.486956521752</v>
      </c>
      <c r="I29" s="54"/>
      <c r="J29" s="53"/>
    </row>
    <row r="30" spans="1:10" s="49" customFormat="1">
      <c r="A30" s="50" t="s">
        <v>74</v>
      </c>
      <c r="B30" s="57" t="s">
        <v>43</v>
      </c>
      <c r="C30" s="42">
        <f>C39</f>
        <v>39924</v>
      </c>
      <c r="D30" s="42">
        <f>D39</f>
        <v>39895.4</v>
      </c>
      <c r="E30" s="42">
        <f t="shared" ref="E30:E34" si="7">D30-C30</f>
        <v>-28.599999999998545</v>
      </c>
      <c r="F30" s="42">
        <f>март!F30+апрель!C30</f>
        <v>159696</v>
      </c>
      <c r="G30" s="42">
        <f>март!G30+апрель!D30</f>
        <v>155919.70000000001</v>
      </c>
      <c r="H30" s="42">
        <f t="shared" ref="H30:H34" si="8">G30-F30</f>
        <v>-3776.2999999999884</v>
      </c>
      <c r="I30" s="54"/>
      <c r="J30" s="53"/>
    </row>
    <row r="31" spans="1:10" s="49" customFormat="1">
      <c r="A31" s="50" t="s">
        <v>75</v>
      </c>
      <c r="B31" s="57" t="s">
        <v>46</v>
      </c>
      <c r="C31" s="42">
        <f>C40</f>
        <v>59770</v>
      </c>
      <c r="D31" s="42">
        <f>D40</f>
        <v>59768.6</v>
      </c>
      <c r="E31" s="42">
        <f t="shared" si="7"/>
        <v>-1.4000000000014552</v>
      </c>
      <c r="F31" s="42">
        <f>март!F31+апрель!C31</f>
        <v>249245</v>
      </c>
      <c r="G31" s="42">
        <f>март!G31+апрель!D31</f>
        <v>249240.80000000002</v>
      </c>
      <c r="H31" s="42">
        <f t="shared" si="8"/>
        <v>-4.1999999999825377</v>
      </c>
      <c r="I31" s="54"/>
      <c r="J31" s="53"/>
    </row>
    <row r="32" spans="1:10" s="49" customFormat="1">
      <c r="A32" s="50" t="s">
        <v>76</v>
      </c>
      <c r="B32" s="57" t="s">
        <v>44</v>
      </c>
      <c r="C32" s="42">
        <f t="shared" ref="C32:D33" si="9">C41</f>
        <v>92596</v>
      </c>
      <c r="D32" s="42">
        <f t="shared" si="9"/>
        <v>92596.4</v>
      </c>
      <c r="E32" s="42">
        <f t="shared" si="7"/>
        <v>0.39999999999417923</v>
      </c>
      <c r="F32" s="42">
        <f>март!F32+апрель!C32</f>
        <v>370384</v>
      </c>
      <c r="G32" s="42">
        <f>март!G32+апрель!D32</f>
        <v>370385.69999999995</v>
      </c>
      <c r="H32" s="42">
        <f t="shared" si="8"/>
        <v>1.6999999999534339</v>
      </c>
      <c r="I32" s="54"/>
      <c r="J32" s="53"/>
    </row>
    <row r="33" spans="1:10" s="49" customFormat="1" ht="32.25" customHeight="1">
      <c r="A33" s="50" t="s">
        <v>77</v>
      </c>
      <c r="B33" s="58" t="s">
        <v>45</v>
      </c>
      <c r="C33" s="42">
        <f t="shared" si="9"/>
        <v>2600</v>
      </c>
      <c r="D33" s="42">
        <f t="shared" si="9"/>
        <v>2599.1999999999998</v>
      </c>
      <c r="E33" s="42">
        <f t="shared" si="7"/>
        <v>-0.8000000000001819</v>
      </c>
      <c r="F33" s="42">
        <f>март!F33+апрель!C33</f>
        <v>10400</v>
      </c>
      <c r="G33" s="42">
        <f>март!G33+апрель!D33</f>
        <v>10400.4</v>
      </c>
      <c r="H33" s="42">
        <f t="shared" si="8"/>
        <v>0.3999999999996362</v>
      </c>
      <c r="I33" s="54"/>
      <c r="J33" s="53"/>
    </row>
    <row r="34" spans="1:10" s="49" customFormat="1">
      <c r="A34" s="50" t="s">
        <v>78</v>
      </c>
      <c r="B34" s="57" t="s">
        <v>36</v>
      </c>
      <c r="C34" s="42">
        <f>C58</f>
        <v>39498.608695652154</v>
      </c>
      <c r="D34" s="42">
        <f>D58</f>
        <v>72704.248695652161</v>
      </c>
      <c r="E34" s="42">
        <f t="shared" si="7"/>
        <v>33205.640000000007</v>
      </c>
      <c r="F34" s="42">
        <f>март!F34+апрель!C34</f>
        <v>94581.260869565187</v>
      </c>
      <c r="G34" s="42">
        <f>март!G34+апрель!D34</f>
        <v>183336.04347826078</v>
      </c>
      <c r="H34" s="42">
        <f t="shared" si="8"/>
        <v>88754.78260869559</v>
      </c>
      <c r="I34" s="54"/>
      <c r="J34" s="53"/>
    </row>
    <row r="35" spans="1:10" s="49" customFormat="1">
      <c r="A35" s="50">
        <v>3</v>
      </c>
      <c r="B35" s="57" t="s">
        <v>42</v>
      </c>
      <c r="C35" s="41">
        <f>C8-C29</f>
        <v>1163913.0434782607</v>
      </c>
      <c r="D35" s="41">
        <f t="shared" ref="D35:H35" si="10">D8-D29</f>
        <v>1194385.1434782608</v>
      </c>
      <c r="E35" s="41">
        <f t="shared" si="10"/>
        <v>30472.1</v>
      </c>
      <c r="F35" s="41">
        <f t="shared" si="10"/>
        <v>3913391.3043478262</v>
      </c>
      <c r="G35" s="41">
        <f t="shared" si="10"/>
        <v>4187643.2173913047</v>
      </c>
      <c r="H35" s="41">
        <f t="shared" si="10"/>
        <v>274251.91304347815</v>
      </c>
      <c r="I35" s="54"/>
      <c r="J35" s="53"/>
    </row>
    <row r="36" spans="1:10" s="49" customFormat="1">
      <c r="A36" s="50"/>
      <c r="B36" s="50"/>
      <c r="C36" s="59"/>
      <c r="D36" s="59"/>
      <c r="E36" s="59"/>
      <c r="F36" s="59"/>
      <c r="G36" s="59"/>
      <c r="H36" s="59"/>
      <c r="I36" s="53"/>
      <c r="J36" s="53"/>
    </row>
    <row r="37" spans="1:10" s="49" customFormat="1">
      <c r="A37" s="60">
        <v>4</v>
      </c>
      <c r="B37" s="56" t="s">
        <v>49</v>
      </c>
      <c r="C37" s="41">
        <f>C38+C39+C40+C41+C42+C43+C44+C45+C46+C47+C48+C49+C50+C51+C52+C53+C54+C55</f>
        <v>966420</v>
      </c>
      <c r="D37" s="41">
        <f t="shared" ref="D37:H37" si="11">D38+D39+D40+D41+D42+D43+D44+D45+D46+D47+D48+D49+D50+D51+D52+D53+D54+D55</f>
        <v>830863.9</v>
      </c>
      <c r="E37" s="41">
        <f t="shared" si="11"/>
        <v>-135556.09999999998</v>
      </c>
      <c r="F37" s="41">
        <f t="shared" si="11"/>
        <v>3440485</v>
      </c>
      <c r="G37" s="41">
        <f t="shared" si="11"/>
        <v>3270963</v>
      </c>
      <c r="H37" s="41">
        <f t="shared" si="11"/>
        <v>-169521.99999999994</v>
      </c>
    </row>
    <row r="38" spans="1:10" s="49" customFormat="1">
      <c r="A38" s="60" t="s">
        <v>80</v>
      </c>
      <c r="B38" s="56" t="s">
        <v>79</v>
      </c>
      <c r="C38" s="42">
        <f>'1 илова'!G38</f>
        <v>332700</v>
      </c>
      <c r="D38" s="59">
        <v>333402.90000000002</v>
      </c>
      <c r="E38" s="42">
        <f t="shared" ref="E38:E55" si="12">D38-C38</f>
        <v>702.90000000002328</v>
      </c>
      <c r="F38" s="42">
        <f>март!F38+апрель!C38</f>
        <v>1330800</v>
      </c>
      <c r="G38" s="42">
        <f>март!G38+апрель!D38</f>
        <v>1305606.1000000001</v>
      </c>
      <c r="H38" s="42">
        <f t="shared" ref="H38:H55" si="13">G38-F38</f>
        <v>-25193.899999999907</v>
      </c>
    </row>
    <row r="39" spans="1:10" s="49" customFormat="1">
      <c r="A39" s="60" t="s">
        <v>81</v>
      </c>
      <c r="B39" s="56" t="s">
        <v>43</v>
      </c>
      <c r="C39" s="42">
        <f>(C38)*12%</f>
        <v>39924</v>
      </c>
      <c r="D39" s="59">
        <v>39895.4</v>
      </c>
      <c r="E39" s="42">
        <f t="shared" si="12"/>
        <v>-28.599999999998545</v>
      </c>
      <c r="F39" s="42">
        <f t="shared" ref="F39" si="14">(F38)*12%</f>
        <v>159696</v>
      </c>
      <c r="G39" s="42">
        <f>март!G39+апрель!D39</f>
        <v>155919.70000000001</v>
      </c>
      <c r="H39" s="42">
        <f t="shared" si="13"/>
        <v>-3776.2999999999884</v>
      </c>
    </row>
    <row r="40" spans="1:10" s="49" customFormat="1">
      <c r="A40" s="60" t="s">
        <v>82</v>
      </c>
      <c r="B40" s="56" t="s">
        <v>46</v>
      </c>
      <c r="C40" s="42">
        <f>'1 илова'!G40</f>
        <v>59770</v>
      </c>
      <c r="D40" s="59">
        <v>59768.6</v>
      </c>
      <c r="E40" s="42">
        <f t="shared" si="12"/>
        <v>-1.4000000000014552</v>
      </c>
      <c r="F40" s="42">
        <f>март!F40+апрель!C40</f>
        <v>249245</v>
      </c>
      <c r="G40" s="42">
        <f>март!G40+апрель!D40</f>
        <v>249240.80000000002</v>
      </c>
      <c r="H40" s="42">
        <f t="shared" si="13"/>
        <v>-4.1999999999825377</v>
      </c>
    </row>
    <row r="41" spans="1:10" s="49" customFormat="1">
      <c r="A41" s="60" t="s">
        <v>83</v>
      </c>
      <c r="B41" s="56" t="s">
        <v>44</v>
      </c>
      <c r="C41" s="42">
        <f>'1 илова'!G41</f>
        <v>92596</v>
      </c>
      <c r="D41" s="59">
        <v>92596.4</v>
      </c>
      <c r="E41" s="42">
        <f t="shared" si="12"/>
        <v>0.39999999999417923</v>
      </c>
      <c r="F41" s="42">
        <f>март!F41+апрель!C41</f>
        <v>370384</v>
      </c>
      <c r="G41" s="42">
        <f>март!G41+апрель!D41</f>
        <v>370385.69999999995</v>
      </c>
      <c r="H41" s="42">
        <f>G41-F41</f>
        <v>1.6999999999534339</v>
      </c>
    </row>
    <row r="42" spans="1:10" s="49" customFormat="1" ht="33">
      <c r="A42" s="60" t="s">
        <v>84</v>
      </c>
      <c r="B42" s="56" t="s">
        <v>45</v>
      </c>
      <c r="C42" s="42">
        <f>'1 илова'!G42</f>
        <v>2600</v>
      </c>
      <c r="D42" s="59">
        <v>2599.1999999999998</v>
      </c>
      <c r="E42" s="42">
        <f t="shared" si="12"/>
        <v>-0.8000000000001819</v>
      </c>
      <c r="F42" s="42">
        <f>март!F42+апрель!C42</f>
        <v>10400</v>
      </c>
      <c r="G42" s="42">
        <f>март!G42+апрель!D42</f>
        <v>10400.4</v>
      </c>
      <c r="H42" s="42">
        <f t="shared" si="13"/>
        <v>0.3999999999996362</v>
      </c>
    </row>
    <row r="43" spans="1:10" s="49" customFormat="1">
      <c r="A43" s="60" t="s">
        <v>85</v>
      </c>
      <c r="B43" s="56" t="s">
        <v>21</v>
      </c>
      <c r="C43" s="42">
        <f>'1 илова'!G43</f>
        <v>16000</v>
      </c>
      <c r="D43" s="59">
        <v>16342.4</v>
      </c>
      <c r="E43" s="42">
        <f t="shared" si="12"/>
        <v>342.39999999999964</v>
      </c>
      <c r="F43" s="42">
        <f>март!F43+апрель!C43</f>
        <v>60000</v>
      </c>
      <c r="G43" s="42">
        <f>март!G43+апрель!D43</f>
        <v>60016.9</v>
      </c>
      <c r="H43" s="42">
        <f t="shared" si="13"/>
        <v>16.900000000001455</v>
      </c>
    </row>
    <row r="44" spans="1:10" s="49" customFormat="1">
      <c r="A44" s="60" t="s">
        <v>86</v>
      </c>
      <c r="B44" s="56" t="s">
        <v>22</v>
      </c>
      <c r="C44" s="42">
        <f>'1 илова'!G44</f>
        <v>40000</v>
      </c>
      <c r="D44" s="59">
        <v>17037.3</v>
      </c>
      <c r="E44" s="42">
        <f t="shared" si="12"/>
        <v>-22962.7</v>
      </c>
      <c r="F44" s="42">
        <f>март!F44+апрель!C44</f>
        <v>160000</v>
      </c>
      <c r="G44" s="42">
        <f>март!G44+апрель!D44</f>
        <v>148851.9</v>
      </c>
      <c r="H44" s="42">
        <f t="shared" si="13"/>
        <v>-11148.100000000006</v>
      </c>
    </row>
    <row r="45" spans="1:10" s="49" customFormat="1">
      <c r="A45" s="60" t="s">
        <v>87</v>
      </c>
      <c r="B45" s="56" t="s">
        <v>108</v>
      </c>
      <c r="C45" s="42">
        <f>'1 илова'!G45</f>
        <v>0</v>
      </c>
      <c r="D45" s="59"/>
      <c r="E45" s="42">
        <f t="shared" si="12"/>
        <v>0</v>
      </c>
      <c r="F45" s="42">
        <f>март!F45+апрель!C45</f>
        <v>6100</v>
      </c>
      <c r="G45" s="42">
        <f>март!G45+апрель!D45</f>
        <v>3670.2</v>
      </c>
      <c r="H45" s="42">
        <f t="shared" si="13"/>
        <v>-2429.8000000000002</v>
      </c>
    </row>
    <row r="46" spans="1:10" s="49" customFormat="1">
      <c r="A46" s="60" t="s">
        <v>88</v>
      </c>
      <c r="B46" s="56" t="s">
        <v>23</v>
      </c>
      <c r="C46" s="42">
        <f>'1 илова'!G46</f>
        <v>2630</v>
      </c>
      <c r="D46" s="59">
        <v>2636</v>
      </c>
      <c r="E46" s="42">
        <f t="shared" si="12"/>
        <v>6</v>
      </c>
      <c r="F46" s="42">
        <f>март!F46+апрель!C46</f>
        <v>10520</v>
      </c>
      <c r="G46" s="42">
        <f>март!G46+апрель!D46</f>
        <v>10543.9</v>
      </c>
      <c r="H46" s="42">
        <f t="shared" si="13"/>
        <v>23.899999999999636</v>
      </c>
    </row>
    <row r="47" spans="1:10" s="49" customFormat="1" ht="15.75" customHeight="1">
      <c r="A47" s="60" t="s">
        <v>89</v>
      </c>
      <c r="B47" s="56" t="s">
        <v>24</v>
      </c>
      <c r="C47" s="42">
        <f>'1 илова'!G47</f>
        <v>32200</v>
      </c>
      <c r="D47" s="59">
        <v>46368</v>
      </c>
      <c r="E47" s="42">
        <f t="shared" si="12"/>
        <v>14168</v>
      </c>
      <c r="F47" s="42">
        <f>март!F47+апрель!C47</f>
        <v>121800</v>
      </c>
      <c r="G47" s="42">
        <f>март!G47+апрель!D47</f>
        <v>136080</v>
      </c>
      <c r="H47" s="42">
        <f t="shared" si="13"/>
        <v>14280</v>
      </c>
    </row>
    <row r="48" spans="1:10" s="49" customFormat="1" ht="18" customHeight="1">
      <c r="A48" s="60" t="s">
        <v>90</v>
      </c>
      <c r="B48" s="56" t="s">
        <v>25</v>
      </c>
      <c r="C48" s="42">
        <f>'1 илова'!G48</f>
        <v>2500</v>
      </c>
      <c r="D48" s="59">
        <v>2000</v>
      </c>
      <c r="E48" s="42">
        <f t="shared" si="12"/>
        <v>-500</v>
      </c>
      <c r="F48" s="42">
        <f>март!F48+апрель!C48</f>
        <v>10000</v>
      </c>
      <c r="G48" s="42">
        <f>март!G48+апрель!D48</f>
        <v>8900</v>
      </c>
      <c r="H48" s="42">
        <f t="shared" si="13"/>
        <v>-1100</v>
      </c>
    </row>
    <row r="49" spans="1:8" s="49" customFormat="1" ht="20.25" customHeight="1">
      <c r="A49" s="60" t="s">
        <v>91</v>
      </c>
      <c r="B49" s="56" t="s">
        <v>26</v>
      </c>
      <c r="C49" s="42">
        <f>'1 илова'!G49</f>
        <v>0</v>
      </c>
      <c r="D49" s="59"/>
      <c r="E49" s="42">
        <f t="shared" si="12"/>
        <v>0</v>
      </c>
      <c r="F49" s="42">
        <f>март!F49+апрель!C49</f>
        <v>0</v>
      </c>
      <c r="G49" s="42">
        <f>март!G49+апрель!D49</f>
        <v>0</v>
      </c>
      <c r="H49" s="42">
        <f t="shared" si="13"/>
        <v>0</v>
      </c>
    </row>
    <row r="50" spans="1:8" s="49" customFormat="1" ht="16.5" customHeight="1">
      <c r="A50" s="60" t="s">
        <v>92</v>
      </c>
      <c r="B50" s="56" t="s">
        <v>27</v>
      </c>
      <c r="C50" s="42">
        <f>'1 илова'!G50</f>
        <v>700</v>
      </c>
      <c r="D50" s="59">
        <v>608</v>
      </c>
      <c r="E50" s="42">
        <f t="shared" si="12"/>
        <v>-92</v>
      </c>
      <c r="F50" s="42">
        <f>март!F50+апрель!C50</f>
        <v>2800</v>
      </c>
      <c r="G50" s="42">
        <f>март!G50+апрель!D50</f>
        <v>2445.6</v>
      </c>
      <c r="H50" s="42">
        <f t="shared" si="13"/>
        <v>-354.40000000000009</v>
      </c>
    </row>
    <row r="51" spans="1:8" s="49" customFormat="1" ht="20.25" customHeight="1">
      <c r="A51" s="60" t="s">
        <v>93</v>
      </c>
      <c r="B51" s="56" t="s">
        <v>35</v>
      </c>
      <c r="C51" s="42">
        <f>'1 илова'!G51</f>
        <v>75400</v>
      </c>
      <c r="D51" s="59">
        <v>67472.100000000006</v>
      </c>
      <c r="E51" s="42">
        <f t="shared" si="12"/>
        <v>-7927.8999999999942</v>
      </c>
      <c r="F51" s="42">
        <f>март!F51+апрель!C51</f>
        <v>265340</v>
      </c>
      <c r="G51" s="42">
        <f>март!G51+апрель!D51</f>
        <v>241529.80000000002</v>
      </c>
      <c r="H51" s="42">
        <f t="shared" si="13"/>
        <v>-23810.199999999983</v>
      </c>
    </row>
    <row r="52" spans="1:8" s="49" customFormat="1" ht="19.5" customHeight="1">
      <c r="A52" s="60" t="s">
        <v>94</v>
      </c>
      <c r="B52" s="56" t="s">
        <v>28</v>
      </c>
      <c r="C52" s="42">
        <f>'1 илова'!G52</f>
        <v>110000</v>
      </c>
      <c r="D52" s="59"/>
      <c r="E52" s="42">
        <f t="shared" si="12"/>
        <v>-110000</v>
      </c>
      <c r="F52" s="42">
        <f>март!F52+апрель!C52</f>
        <v>110000</v>
      </c>
      <c r="G52" s="42">
        <f>март!G52+апрель!D52</f>
        <v>0</v>
      </c>
      <c r="H52" s="42">
        <f t="shared" si="13"/>
        <v>-110000</v>
      </c>
    </row>
    <row r="53" spans="1:8" s="49" customFormat="1" ht="18" customHeight="1">
      <c r="A53" s="60" t="s">
        <v>95</v>
      </c>
      <c r="B53" s="56" t="s">
        <v>29</v>
      </c>
      <c r="C53" s="42">
        <f>'1 илова'!G53</f>
        <v>118000</v>
      </c>
      <c r="D53" s="59">
        <v>117032.8</v>
      </c>
      <c r="E53" s="42">
        <f t="shared" si="12"/>
        <v>-967.19999999999709</v>
      </c>
      <c r="F53" s="42">
        <f>март!F53+апрель!C53</f>
        <v>472000</v>
      </c>
      <c r="G53" s="42">
        <f>март!G53+апрель!D53</f>
        <v>468131.6</v>
      </c>
      <c r="H53" s="42">
        <f t="shared" si="13"/>
        <v>-3868.4000000000233</v>
      </c>
    </row>
    <row r="54" spans="1:8" s="49" customFormat="1" ht="20.25" customHeight="1">
      <c r="A54" s="60" t="s">
        <v>96</v>
      </c>
      <c r="B54" s="56" t="s">
        <v>30</v>
      </c>
      <c r="C54" s="42">
        <f>'1 илова'!G54</f>
        <v>1400</v>
      </c>
      <c r="D54" s="59">
        <v>1964.6</v>
      </c>
      <c r="E54" s="42">
        <f t="shared" si="12"/>
        <v>564.59999999999991</v>
      </c>
      <c r="F54" s="42">
        <f>март!F54+апрель!C54</f>
        <v>5600</v>
      </c>
      <c r="G54" s="42">
        <f>март!G54+апрель!D54</f>
        <v>8574.9</v>
      </c>
      <c r="H54" s="42">
        <f t="shared" si="13"/>
        <v>2974.8999999999996</v>
      </c>
    </row>
    <row r="55" spans="1:8" s="49" customFormat="1" ht="18" customHeight="1">
      <c r="A55" s="60" t="s">
        <v>109</v>
      </c>
      <c r="B55" s="56" t="s">
        <v>31</v>
      </c>
      <c r="C55" s="42">
        <f>'1 илова'!G55</f>
        <v>40000</v>
      </c>
      <c r="D55" s="59">
        <v>31140.2</v>
      </c>
      <c r="E55" s="42">
        <f t="shared" si="12"/>
        <v>-8859.7999999999993</v>
      </c>
      <c r="F55" s="42">
        <f>март!F55+апрель!C55</f>
        <v>95800</v>
      </c>
      <c r="G55" s="42">
        <f>март!G55+апрель!D55</f>
        <v>90665.5</v>
      </c>
      <c r="H55" s="42">
        <f t="shared" si="13"/>
        <v>-5134.5</v>
      </c>
    </row>
    <row r="56" spans="1:8" s="49" customFormat="1" ht="17.25" customHeight="1">
      <c r="A56" s="60"/>
      <c r="B56" s="61" t="s">
        <v>32</v>
      </c>
      <c r="C56" s="41">
        <f>SUM(C38:C55)</f>
        <v>966420</v>
      </c>
      <c r="D56" s="41">
        <f t="shared" ref="D56:H56" si="15">SUM(D38:D55)</f>
        <v>830863.9</v>
      </c>
      <c r="E56" s="41">
        <f t="shared" si="15"/>
        <v>-135556.09999999998</v>
      </c>
      <c r="F56" s="41">
        <f t="shared" si="15"/>
        <v>3440485</v>
      </c>
      <c r="G56" s="41">
        <f t="shared" si="15"/>
        <v>3270963</v>
      </c>
      <c r="H56" s="41">
        <f t="shared" si="15"/>
        <v>-169521.99999999994</v>
      </c>
    </row>
    <row r="57" spans="1:8" s="49" customFormat="1" ht="33">
      <c r="A57" s="60">
        <v>5</v>
      </c>
      <c r="B57" s="61" t="s">
        <v>48</v>
      </c>
      <c r="C57" s="41">
        <f>C35-C37-C25</f>
        <v>197493.04347826075</v>
      </c>
      <c r="D57" s="41">
        <f t="shared" ref="D57:H57" si="16">D35-D37-D25</f>
        <v>363521.24347826082</v>
      </c>
      <c r="E57" s="41">
        <f t="shared" si="16"/>
        <v>166028.19999999998</v>
      </c>
      <c r="F57" s="41">
        <f t="shared" si="16"/>
        <v>472906.30434782617</v>
      </c>
      <c r="G57" s="41">
        <f t="shared" si="16"/>
        <v>916680.21739130467</v>
      </c>
      <c r="H57" s="41">
        <f t="shared" si="16"/>
        <v>443773.9130434781</v>
      </c>
    </row>
    <row r="58" spans="1:8" s="49" customFormat="1" ht="21" customHeight="1">
      <c r="A58" s="60">
        <v>6</v>
      </c>
      <c r="B58" s="62" t="s">
        <v>50</v>
      </c>
      <c r="C58" s="41">
        <f>C57*20%</f>
        <v>39498.608695652154</v>
      </c>
      <c r="D58" s="41">
        <f t="shared" ref="D58:H58" si="17">D57*20%</f>
        <v>72704.248695652161</v>
      </c>
      <c r="E58" s="41">
        <f t="shared" si="17"/>
        <v>33205.64</v>
      </c>
      <c r="F58" s="41">
        <f t="shared" si="17"/>
        <v>94581.260869565245</v>
      </c>
      <c r="G58" s="41">
        <f t="shared" si="17"/>
        <v>183336.04347826095</v>
      </c>
      <c r="H58" s="41">
        <f t="shared" si="17"/>
        <v>88754.782608695619</v>
      </c>
    </row>
    <row r="59" spans="1:8" s="49" customFormat="1" ht="33">
      <c r="A59" s="60">
        <v>7</v>
      </c>
      <c r="B59" s="61" t="s">
        <v>47</v>
      </c>
      <c r="C59" s="41">
        <f t="shared" ref="C59:H59" si="18">C57-C58</f>
        <v>157994.43478260859</v>
      </c>
      <c r="D59" s="41">
        <f t="shared" si="18"/>
        <v>290816.99478260864</v>
      </c>
      <c r="E59" s="41">
        <f t="shared" si="18"/>
        <v>132822.56</v>
      </c>
      <c r="F59" s="41">
        <f t="shared" si="18"/>
        <v>378325.04347826092</v>
      </c>
      <c r="G59" s="41">
        <f t="shared" si="18"/>
        <v>733344.17391304369</v>
      </c>
      <c r="H59" s="41">
        <f t="shared" si="18"/>
        <v>355019.13043478248</v>
      </c>
    </row>
    <row r="60" spans="1:8" s="49" customFormat="1">
      <c r="A60" s="60"/>
      <c r="B60" s="63" t="s">
        <v>51</v>
      </c>
      <c r="C60" s="64">
        <f t="shared" ref="C60:H60" si="19">C59/C8*100</f>
        <v>11.803842718162763</v>
      </c>
      <c r="D60" s="64">
        <f t="shared" si="19"/>
        <v>21.229964737002067</v>
      </c>
      <c r="E60" s="64">
        <f t="shared" si="19"/>
        <v>423.78321809961682</v>
      </c>
      <c r="F60" s="64">
        <f t="shared" si="19"/>
        <v>8.4064759460994782</v>
      </c>
      <c r="G60" s="64">
        <f t="shared" si="19"/>
        <v>15.278374760375296</v>
      </c>
      <c r="H60" s="64">
        <f t="shared" si="19"/>
        <v>118.54384264195699</v>
      </c>
    </row>
    <row r="61" spans="1:8" s="49" customFormat="1">
      <c r="A61" s="65"/>
      <c r="B61" s="52"/>
      <c r="C61" s="66"/>
      <c r="D61" s="66"/>
      <c r="E61" s="66"/>
      <c r="F61" s="66"/>
      <c r="G61" s="66"/>
      <c r="H61" s="66"/>
    </row>
    <row r="62" spans="1:8" s="49" customFormat="1">
      <c r="A62" s="65"/>
      <c r="B62" s="67" t="s">
        <v>33</v>
      </c>
      <c r="C62" s="66"/>
      <c r="D62" s="66"/>
      <c r="E62" s="66"/>
      <c r="F62" s="66"/>
      <c r="G62" s="66"/>
      <c r="H62" s="66"/>
    </row>
    <row r="63" spans="1:8" s="49" customFormat="1">
      <c r="A63" s="65"/>
      <c r="B63" s="67"/>
      <c r="C63" s="66"/>
      <c r="D63" s="66"/>
      <c r="E63" s="66"/>
      <c r="F63" s="66"/>
      <c r="G63" s="66"/>
      <c r="H63" s="66"/>
    </row>
    <row r="64" spans="1:8" s="49" customFormat="1">
      <c r="A64" s="65"/>
      <c r="B64" s="67" t="s">
        <v>34</v>
      </c>
      <c r="C64" s="66"/>
      <c r="D64" s="66"/>
      <c r="E64" s="66"/>
      <c r="F64" s="66"/>
      <c r="G64" s="66"/>
      <c r="H64" s="66"/>
    </row>
    <row r="65" spans="1:8" s="49" customFormat="1">
      <c r="A65" s="65"/>
      <c r="C65" s="66"/>
      <c r="D65" s="66"/>
      <c r="E65" s="66"/>
      <c r="F65" s="66"/>
      <c r="G65" s="66"/>
      <c r="H65" s="66"/>
    </row>
    <row r="66" spans="1:8" s="49" customFormat="1">
      <c r="A66" s="65"/>
      <c r="B66" s="52" t="s">
        <v>107</v>
      </c>
      <c r="C66" s="66"/>
      <c r="D66" s="66"/>
      <c r="E66" s="66"/>
      <c r="F66" s="66"/>
      <c r="G66" s="66"/>
      <c r="H66" s="66"/>
    </row>
    <row r="67" spans="1:8" s="49" customFormat="1"/>
    <row r="68" spans="1:8" s="49" customFormat="1"/>
    <row r="69" spans="1:8" s="49" customFormat="1"/>
    <row r="70" spans="1:8" s="49" customFormat="1"/>
    <row r="71" spans="1:8" s="49" customFormat="1"/>
    <row r="72" spans="1:8" s="49" customFormat="1"/>
    <row r="73" spans="1:8" s="49" customFormat="1"/>
    <row r="74" spans="1:8" s="49" customFormat="1"/>
    <row r="75" spans="1:8" s="49" customFormat="1"/>
    <row r="76" spans="1:8" s="49" customFormat="1"/>
    <row r="77" spans="1:8" s="49" customFormat="1"/>
    <row r="78" spans="1:8" s="49" customFormat="1"/>
    <row r="79" spans="1:8" s="49" customFormat="1"/>
    <row r="80" spans="1:8" s="49" customFormat="1"/>
    <row r="81" s="49" customFormat="1"/>
    <row r="82" s="49" customFormat="1"/>
    <row r="83" s="49" customFormat="1"/>
    <row r="84" s="49" customFormat="1"/>
    <row r="85" s="49" customFormat="1"/>
    <row r="86" s="49" customFormat="1"/>
    <row r="87" s="49" customFormat="1"/>
    <row r="88" s="49" customFormat="1"/>
    <row r="89" s="49" customFormat="1"/>
    <row r="90" s="49" customFormat="1"/>
    <row r="91" s="49" customFormat="1"/>
    <row r="92" s="49" customFormat="1"/>
    <row r="93" s="49" customFormat="1"/>
    <row r="94" s="49" customFormat="1"/>
    <row r="95" s="49" customFormat="1"/>
    <row r="96" s="49" customFormat="1"/>
    <row r="97" s="49" customFormat="1"/>
    <row r="98" s="49" customFormat="1"/>
    <row r="99" s="49" customFormat="1"/>
    <row r="100" s="49" customFormat="1"/>
    <row r="101" s="49" customFormat="1"/>
    <row r="102" s="49" customFormat="1"/>
    <row r="103" s="49" customFormat="1"/>
    <row r="104" s="49" customFormat="1"/>
    <row r="105" s="49" customFormat="1"/>
    <row r="106" s="49" customFormat="1"/>
    <row r="107" s="49" customFormat="1"/>
    <row r="108" s="49" customFormat="1"/>
    <row r="109" s="49" customFormat="1"/>
    <row r="110" s="49" customFormat="1"/>
    <row r="111" s="49" customFormat="1"/>
    <row r="112" s="49" customFormat="1"/>
    <row r="113" s="49" customFormat="1"/>
    <row r="114" s="49" customFormat="1"/>
    <row r="115" s="49" customFormat="1"/>
    <row r="116" s="49" customFormat="1"/>
    <row r="117" s="49" customFormat="1"/>
    <row r="118" s="49" customFormat="1"/>
    <row r="119" s="49" customFormat="1"/>
  </sheetData>
  <protectedRanges>
    <protectedRange password="CE28" sqref="A2:H2 D9:D11 D13:D26 D38:D55 B62:H67" name="Диапазон1"/>
  </protectedRanges>
  <mergeCells count="11">
    <mergeCell ref="H6:H7"/>
    <mergeCell ref="A1:H1"/>
    <mergeCell ref="A2:H2"/>
    <mergeCell ref="A5:A7"/>
    <mergeCell ref="B5:B7"/>
    <mergeCell ref="C5:H5"/>
    <mergeCell ref="C6:C7"/>
    <mergeCell ref="D6:D7"/>
    <mergeCell ref="E6:E7"/>
    <mergeCell ref="F6:F7"/>
    <mergeCell ref="G6:G7"/>
  </mergeCells>
  <pageMargins left="0.51181102362204722" right="0.11811023622047245" top="0.35433070866141736" bottom="0.15748031496062992" header="0.31496062992125984" footer="0.31496062992125984"/>
  <pageSetup paperSize="9" scale="62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J119"/>
  <sheetViews>
    <sheetView view="pageBreakPreview" topLeftCell="A31" zoomScale="60" workbookViewId="0">
      <selection activeCell="A38" sqref="A38:XFD38"/>
    </sheetView>
  </sheetViews>
  <sheetFormatPr defaultRowHeight="16.5"/>
  <cols>
    <col min="1" max="1" width="6.7109375" style="48" customWidth="1"/>
    <col min="2" max="2" width="45.42578125" style="44" customWidth="1"/>
    <col min="3" max="3" width="15.140625" style="44" customWidth="1"/>
    <col min="4" max="4" width="16.5703125" style="44" customWidth="1"/>
    <col min="5" max="5" width="15.140625" style="44" customWidth="1"/>
    <col min="6" max="6" width="18" style="44" customWidth="1"/>
    <col min="7" max="7" width="18.28515625" style="44" customWidth="1"/>
    <col min="8" max="8" width="15.140625" style="44" customWidth="1"/>
    <col min="9" max="16384" width="9.140625" style="44"/>
  </cols>
  <sheetData>
    <row r="1" spans="1:10">
      <c r="A1" s="75"/>
      <c r="B1" s="75"/>
      <c r="C1" s="75"/>
      <c r="D1" s="75"/>
      <c r="E1" s="75"/>
      <c r="F1" s="75"/>
      <c r="G1" s="75"/>
      <c r="H1" s="75"/>
    </row>
    <row r="2" spans="1:10" ht="44.25" customHeight="1">
      <c r="A2" s="76" t="s">
        <v>148</v>
      </c>
      <c r="B2" s="76"/>
      <c r="C2" s="76"/>
      <c r="D2" s="76"/>
      <c r="E2" s="76"/>
      <c r="F2" s="76"/>
      <c r="G2" s="76"/>
      <c r="H2" s="76"/>
    </row>
    <row r="3" spans="1:10">
      <c r="A3" s="45"/>
      <c r="B3" s="45"/>
      <c r="C3" s="45"/>
      <c r="D3" s="45"/>
      <c r="E3" s="45"/>
      <c r="F3" s="45"/>
      <c r="G3" s="45"/>
      <c r="H3" s="45"/>
    </row>
    <row r="4" spans="1:10">
      <c r="A4" s="46"/>
      <c r="B4" s="46"/>
      <c r="C4" s="46"/>
      <c r="D4" s="46"/>
      <c r="E4" s="46"/>
      <c r="F4" s="46"/>
      <c r="G4" s="47"/>
      <c r="H4" s="47" t="s">
        <v>1</v>
      </c>
    </row>
    <row r="5" spans="1:10" ht="15.75" customHeight="1">
      <c r="A5" s="74" t="s">
        <v>2</v>
      </c>
      <c r="B5" s="74" t="s">
        <v>3</v>
      </c>
      <c r="C5" s="74" t="s">
        <v>143</v>
      </c>
      <c r="D5" s="74"/>
      <c r="E5" s="74"/>
      <c r="F5" s="74"/>
      <c r="G5" s="74"/>
      <c r="H5" s="74"/>
    </row>
    <row r="6" spans="1:10" s="48" customFormat="1" ht="15.75" customHeight="1">
      <c r="A6" s="74"/>
      <c r="B6" s="74"/>
      <c r="C6" s="74" t="s">
        <v>125</v>
      </c>
      <c r="D6" s="74" t="s">
        <v>126</v>
      </c>
      <c r="E6" s="74" t="s">
        <v>116</v>
      </c>
      <c r="F6" s="74" t="s">
        <v>118</v>
      </c>
      <c r="G6" s="74" t="s">
        <v>117</v>
      </c>
      <c r="H6" s="74" t="s">
        <v>116</v>
      </c>
    </row>
    <row r="7" spans="1:10" s="49" customFormat="1" ht="15.75" customHeight="1">
      <c r="A7" s="74"/>
      <c r="B7" s="74"/>
      <c r="C7" s="74"/>
      <c r="D7" s="74"/>
      <c r="E7" s="74"/>
      <c r="F7" s="74"/>
      <c r="G7" s="74"/>
      <c r="H7" s="74"/>
    </row>
    <row r="8" spans="1:10" s="49" customFormat="1">
      <c r="A8" s="50">
        <v>1</v>
      </c>
      <c r="B8" s="51" t="s">
        <v>57</v>
      </c>
      <c r="C8" s="41">
        <f t="shared" ref="C8:H8" si="0">C9+C10+C11+C12+C21+C22+C23+C24+C26</f>
        <v>1384100</v>
      </c>
      <c r="D8" s="41">
        <f t="shared" si="0"/>
        <v>1439441.2999999998</v>
      </c>
      <c r="E8" s="41">
        <f t="shared" si="0"/>
        <v>55341.300000000025</v>
      </c>
      <c r="F8" s="41">
        <f t="shared" si="0"/>
        <v>5884500</v>
      </c>
      <c r="G8" s="41">
        <f t="shared" si="0"/>
        <v>6239323.8999999994</v>
      </c>
      <c r="H8" s="41">
        <f t="shared" si="0"/>
        <v>354823.89999999997</v>
      </c>
      <c r="I8" s="52"/>
      <c r="J8" s="53"/>
    </row>
    <row r="9" spans="1:10" s="49" customFormat="1">
      <c r="A9" s="50" t="s">
        <v>63</v>
      </c>
      <c r="B9" s="51" t="s">
        <v>59</v>
      </c>
      <c r="C9" s="43">
        <f>'1 илова'!H9</f>
        <v>568200</v>
      </c>
      <c r="D9" s="43">
        <v>528828</v>
      </c>
      <c r="E9" s="42">
        <f t="shared" ref="E9:E26" si="1">D9-C9</f>
        <v>-39372</v>
      </c>
      <c r="F9" s="42">
        <f>апрель!F9+май!C9</f>
        <v>2162400</v>
      </c>
      <c r="G9" s="42">
        <f>апрель!G9+май!D9</f>
        <v>2104265.5</v>
      </c>
      <c r="H9" s="42">
        <f t="shared" ref="H9:H26" si="2">G9-F9</f>
        <v>-58134.5</v>
      </c>
      <c r="I9" s="52"/>
      <c r="J9" s="53"/>
    </row>
    <row r="10" spans="1:10" s="49" customFormat="1">
      <c r="A10" s="50" t="s">
        <v>64</v>
      </c>
      <c r="B10" s="51" t="s">
        <v>16</v>
      </c>
      <c r="C10" s="43">
        <f>'1 илова'!H10</f>
        <v>590000</v>
      </c>
      <c r="D10" s="43">
        <v>605250.9</v>
      </c>
      <c r="E10" s="42">
        <f t="shared" si="1"/>
        <v>15250.900000000023</v>
      </c>
      <c r="F10" s="42">
        <f>апрель!F10+май!C10</f>
        <v>2789000</v>
      </c>
      <c r="G10" s="42">
        <v>2830805</v>
      </c>
      <c r="H10" s="42">
        <f t="shared" si="2"/>
        <v>41805</v>
      </c>
      <c r="I10" s="54"/>
      <c r="J10" s="53"/>
    </row>
    <row r="11" spans="1:10" s="49" customFormat="1">
      <c r="A11" s="50" t="s">
        <v>65</v>
      </c>
      <c r="B11" s="51" t="s">
        <v>60</v>
      </c>
      <c r="C11" s="43">
        <f>'1 илова'!H11</f>
        <v>0</v>
      </c>
      <c r="D11" s="43"/>
      <c r="E11" s="42">
        <f t="shared" si="1"/>
        <v>0</v>
      </c>
      <c r="F11" s="42">
        <f>апрель!F11+май!C11</f>
        <v>0</v>
      </c>
      <c r="G11" s="42">
        <f>апрель!G11+май!D11</f>
        <v>0</v>
      </c>
      <c r="H11" s="42">
        <f t="shared" si="2"/>
        <v>0</v>
      </c>
      <c r="I11" s="54"/>
      <c r="J11" s="53"/>
    </row>
    <row r="12" spans="1:10" s="49" customFormat="1" ht="18" customHeight="1">
      <c r="A12" s="50" t="s">
        <v>66</v>
      </c>
      <c r="B12" s="55" t="s">
        <v>55</v>
      </c>
      <c r="C12" s="42">
        <f>C13+C14+C15+C16+C17+C18+C19+C20</f>
        <v>225900</v>
      </c>
      <c r="D12" s="42">
        <f t="shared" ref="D12:G12" si="3">D13+D14+D15+D16+D17+D18+D19+D20</f>
        <v>279883</v>
      </c>
      <c r="E12" s="42">
        <f t="shared" si="1"/>
        <v>53983</v>
      </c>
      <c r="F12" s="42">
        <f t="shared" si="3"/>
        <v>933100</v>
      </c>
      <c r="G12" s="42">
        <f t="shared" si="3"/>
        <v>1172732</v>
      </c>
      <c r="H12" s="42">
        <f t="shared" si="2"/>
        <v>239632</v>
      </c>
      <c r="I12" s="52"/>
      <c r="J12" s="53"/>
    </row>
    <row r="13" spans="1:10" s="49" customFormat="1" ht="15" customHeight="1">
      <c r="A13" s="50" t="s">
        <v>97</v>
      </c>
      <c r="B13" s="51" t="s">
        <v>17</v>
      </c>
      <c r="C13" s="43">
        <f>'1 илова'!H13</f>
        <v>73800</v>
      </c>
      <c r="D13" s="43">
        <v>75875</v>
      </c>
      <c r="E13" s="42">
        <f t="shared" si="1"/>
        <v>2075</v>
      </c>
      <c r="F13" s="42">
        <f>апрель!F13+май!C13</f>
        <v>300000</v>
      </c>
      <c r="G13" s="42">
        <f>апрель!G13+май!D13</f>
        <v>302066</v>
      </c>
      <c r="H13" s="42">
        <f t="shared" si="2"/>
        <v>2066</v>
      </c>
      <c r="I13" s="54"/>
      <c r="J13" s="53"/>
    </row>
    <row r="14" spans="1:10" s="49" customFormat="1" ht="15" customHeight="1">
      <c r="A14" s="50" t="s">
        <v>98</v>
      </c>
      <c r="B14" s="51" t="s">
        <v>58</v>
      </c>
      <c r="C14" s="43">
        <f>'1 илова'!H14</f>
        <v>79100</v>
      </c>
      <c r="D14" s="43">
        <v>75250</v>
      </c>
      <c r="E14" s="42">
        <f t="shared" si="1"/>
        <v>-3850</v>
      </c>
      <c r="F14" s="42">
        <f>апрель!F14+май!C14</f>
        <v>314200</v>
      </c>
      <c r="G14" s="42">
        <f>апрель!G14+май!D14</f>
        <v>318635</v>
      </c>
      <c r="H14" s="42">
        <f t="shared" si="2"/>
        <v>4435</v>
      </c>
      <c r="I14" s="54"/>
      <c r="J14" s="53"/>
    </row>
    <row r="15" spans="1:10" s="49" customFormat="1" ht="49.5">
      <c r="A15" s="50" t="s">
        <v>99</v>
      </c>
      <c r="B15" s="55" t="s">
        <v>111</v>
      </c>
      <c r="C15" s="43">
        <f>'1 илова'!H15</f>
        <v>0</v>
      </c>
      <c r="D15" s="43"/>
      <c r="E15" s="42">
        <f t="shared" si="1"/>
        <v>0</v>
      </c>
      <c r="F15" s="42">
        <f>апрель!F15+май!C15</f>
        <v>0</v>
      </c>
      <c r="G15" s="42">
        <f>апрель!G15+май!D15</f>
        <v>0</v>
      </c>
      <c r="H15" s="42">
        <f t="shared" si="2"/>
        <v>0</v>
      </c>
      <c r="I15" s="54"/>
      <c r="J15" s="53"/>
    </row>
    <row r="16" spans="1:10" s="49" customFormat="1" ht="18" customHeight="1">
      <c r="A16" s="50" t="s">
        <v>100</v>
      </c>
      <c r="B16" s="51" t="s">
        <v>61</v>
      </c>
      <c r="C16" s="43">
        <f>'1 илова'!H16</f>
        <v>0</v>
      </c>
      <c r="D16" s="43"/>
      <c r="E16" s="42">
        <f t="shared" si="1"/>
        <v>0</v>
      </c>
      <c r="F16" s="42">
        <f>апрель!F16+май!C16</f>
        <v>0</v>
      </c>
      <c r="G16" s="42">
        <f>апрель!G16+май!D16</f>
        <v>0</v>
      </c>
      <c r="H16" s="42">
        <f t="shared" si="2"/>
        <v>0</v>
      </c>
      <c r="I16" s="54"/>
      <c r="J16" s="53"/>
    </row>
    <row r="17" spans="1:10" s="49" customFormat="1" ht="66">
      <c r="A17" s="50" t="s">
        <v>101</v>
      </c>
      <c r="B17" s="55" t="s">
        <v>110</v>
      </c>
      <c r="C17" s="43">
        <f>'1 илова'!H17</f>
        <v>40000</v>
      </c>
      <c r="D17" s="43">
        <v>39310</v>
      </c>
      <c r="E17" s="42">
        <f t="shared" si="1"/>
        <v>-690</v>
      </c>
      <c r="F17" s="42">
        <f>апрель!F17+май!C17</f>
        <v>157900</v>
      </c>
      <c r="G17" s="42">
        <f>апрель!G17+май!D17</f>
        <v>173416</v>
      </c>
      <c r="H17" s="42">
        <f t="shared" si="2"/>
        <v>15516</v>
      </c>
      <c r="I17" s="54"/>
      <c r="J17" s="53"/>
    </row>
    <row r="18" spans="1:10" s="49" customFormat="1" ht="16.5" customHeight="1">
      <c r="A18" s="50" t="s">
        <v>102</v>
      </c>
      <c r="B18" s="51" t="s">
        <v>18</v>
      </c>
      <c r="C18" s="43">
        <f>'1 илова'!H18</f>
        <v>33000</v>
      </c>
      <c r="D18" s="43">
        <v>44432</v>
      </c>
      <c r="E18" s="42">
        <f t="shared" si="1"/>
        <v>11432</v>
      </c>
      <c r="F18" s="42">
        <f>апрель!F18+май!C18</f>
        <v>161000</v>
      </c>
      <c r="G18" s="42">
        <f>апрель!G18+май!D18</f>
        <v>192467</v>
      </c>
      <c r="H18" s="42">
        <f t="shared" si="2"/>
        <v>31467</v>
      </c>
      <c r="I18" s="54"/>
      <c r="J18" s="53"/>
    </row>
    <row r="19" spans="1:10" s="49" customFormat="1" ht="49.5">
      <c r="A19" s="50" t="s">
        <v>103</v>
      </c>
      <c r="B19" s="56" t="s">
        <v>19</v>
      </c>
      <c r="C19" s="43">
        <f>'1 илова'!H19</f>
        <v>0</v>
      </c>
      <c r="D19" s="43">
        <v>45016</v>
      </c>
      <c r="E19" s="42">
        <f t="shared" si="1"/>
        <v>45016</v>
      </c>
      <c r="F19" s="42">
        <f>апрель!F19+май!C19</f>
        <v>0</v>
      </c>
      <c r="G19" s="42">
        <f>апрель!G19+май!D19</f>
        <v>186148</v>
      </c>
      <c r="H19" s="42">
        <f t="shared" si="2"/>
        <v>186148</v>
      </c>
      <c r="I19" s="54"/>
      <c r="J19" s="53"/>
    </row>
    <row r="20" spans="1:10" s="49" customFormat="1" ht="17.25" customHeight="1">
      <c r="A20" s="50" t="s">
        <v>104</v>
      </c>
      <c r="B20" s="56" t="s">
        <v>62</v>
      </c>
      <c r="C20" s="43">
        <f>'1 илова'!H20</f>
        <v>0</v>
      </c>
      <c r="D20" s="43"/>
      <c r="E20" s="42">
        <f t="shared" si="1"/>
        <v>0</v>
      </c>
      <c r="F20" s="42">
        <f>апрель!F20+май!C20</f>
        <v>0</v>
      </c>
      <c r="G20" s="42">
        <f>апрель!G20+май!D20</f>
        <v>0</v>
      </c>
      <c r="H20" s="42">
        <f t="shared" si="2"/>
        <v>0</v>
      </c>
      <c r="I20" s="54"/>
      <c r="J20" s="53"/>
    </row>
    <row r="21" spans="1:10" s="49" customFormat="1">
      <c r="A21" s="50" t="s">
        <v>67</v>
      </c>
      <c r="B21" s="51" t="s">
        <v>52</v>
      </c>
      <c r="C21" s="43">
        <f>'1 илова'!H21</f>
        <v>0</v>
      </c>
      <c r="D21" s="43"/>
      <c r="E21" s="42">
        <f t="shared" si="1"/>
        <v>0</v>
      </c>
      <c r="F21" s="42">
        <f>апрель!F21+май!C21</f>
        <v>0</v>
      </c>
      <c r="G21" s="42">
        <f>апрель!G21+май!D21</f>
        <v>0</v>
      </c>
      <c r="H21" s="42">
        <f t="shared" si="2"/>
        <v>0</v>
      </c>
      <c r="I21" s="54"/>
      <c r="J21" s="53"/>
    </row>
    <row r="22" spans="1:10" s="49" customFormat="1">
      <c r="A22" s="50" t="s">
        <v>68</v>
      </c>
      <c r="B22" s="51" t="s">
        <v>56</v>
      </c>
      <c r="C22" s="43">
        <f>'1 илова'!H22</f>
        <v>0</v>
      </c>
      <c r="D22" s="43">
        <v>25479.4</v>
      </c>
      <c r="E22" s="42">
        <f t="shared" si="1"/>
        <v>25479.4</v>
      </c>
      <c r="F22" s="42">
        <f>апрель!F22+май!C22</f>
        <v>0</v>
      </c>
      <c r="G22" s="42">
        <f>апрель!G22+май!D22</f>
        <v>131506.79999999999</v>
      </c>
      <c r="H22" s="42">
        <f t="shared" si="2"/>
        <v>131506.79999999999</v>
      </c>
      <c r="I22" s="54"/>
      <c r="J22" s="53"/>
    </row>
    <row r="23" spans="1:10" s="49" customFormat="1">
      <c r="A23" s="50" t="s">
        <v>69</v>
      </c>
      <c r="B23" s="51" t="s">
        <v>53</v>
      </c>
      <c r="C23" s="43">
        <f>'1 илова'!H23</f>
        <v>0</v>
      </c>
      <c r="D23" s="43"/>
      <c r="E23" s="42">
        <f t="shared" si="1"/>
        <v>0</v>
      </c>
      <c r="F23" s="42">
        <f>апрель!F23+май!C23</f>
        <v>0</v>
      </c>
      <c r="G23" s="42">
        <f>апрель!G23+май!D23</f>
        <v>0</v>
      </c>
      <c r="H23" s="42">
        <f t="shared" si="2"/>
        <v>0</v>
      </c>
      <c r="I23" s="54"/>
      <c r="J23" s="53"/>
    </row>
    <row r="24" spans="1:10" s="49" customFormat="1">
      <c r="A24" s="50" t="s">
        <v>70</v>
      </c>
      <c r="B24" s="51" t="s">
        <v>54</v>
      </c>
      <c r="C24" s="43">
        <f>'1 илова'!H24</f>
        <v>0</v>
      </c>
      <c r="D24" s="43"/>
      <c r="E24" s="42">
        <f t="shared" si="1"/>
        <v>0</v>
      </c>
      <c r="F24" s="42">
        <f>апрель!F24+май!C24</f>
        <v>0</v>
      </c>
      <c r="G24" s="42">
        <f>апрель!G24+май!D24</f>
        <v>0</v>
      </c>
      <c r="H24" s="42">
        <f t="shared" si="2"/>
        <v>0</v>
      </c>
      <c r="I24" s="54"/>
      <c r="J24" s="53"/>
    </row>
    <row r="25" spans="1:10" s="49" customFormat="1" ht="14.25" customHeight="1">
      <c r="A25" s="50" t="s">
        <v>105</v>
      </c>
      <c r="B25" s="51" t="s">
        <v>106</v>
      </c>
      <c r="C25" s="43">
        <f>'1 илова'!H25</f>
        <v>0</v>
      </c>
      <c r="D25" s="43"/>
      <c r="E25" s="42">
        <f t="shared" si="1"/>
        <v>0</v>
      </c>
      <c r="F25" s="42">
        <f>апрель!F25+май!C25</f>
        <v>0</v>
      </c>
      <c r="G25" s="42">
        <f>апрель!G25+май!D25</f>
        <v>0</v>
      </c>
      <c r="H25" s="42">
        <f t="shared" si="2"/>
        <v>0</v>
      </c>
      <c r="I25" s="54"/>
      <c r="J25" s="53"/>
    </row>
    <row r="26" spans="1:10" s="49" customFormat="1">
      <c r="A26" s="50" t="s">
        <v>71</v>
      </c>
      <c r="B26" s="51" t="s">
        <v>20</v>
      </c>
      <c r="C26" s="43">
        <f>'1 илова'!H26</f>
        <v>0</v>
      </c>
      <c r="D26" s="43"/>
      <c r="E26" s="42">
        <f t="shared" si="1"/>
        <v>0</v>
      </c>
      <c r="F26" s="42">
        <f>апрель!F26+май!C26</f>
        <v>0</v>
      </c>
      <c r="G26" s="42">
        <f>апрель!G26+май!D26</f>
        <v>14.6</v>
      </c>
      <c r="H26" s="42">
        <f t="shared" si="2"/>
        <v>14.6</v>
      </c>
      <c r="I26" s="54"/>
      <c r="J26" s="53"/>
    </row>
    <row r="27" spans="1:10" s="49" customFormat="1">
      <c r="A27" s="50"/>
      <c r="B27" s="51"/>
      <c r="C27" s="43"/>
      <c r="D27" s="43"/>
      <c r="E27" s="43"/>
      <c r="F27" s="43"/>
      <c r="G27" s="43"/>
      <c r="H27" s="43"/>
      <c r="I27" s="54"/>
      <c r="J27" s="53"/>
    </row>
    <row r="28" spans="1:10" s="49" customFormat="1">
      <c r="A28" s="50">
        <v>2</v>
      </c>
      <c r="B28" s="57" t="s">
        <v>72</v>
      </c>
      <c r="C28" s="41">
        <f>C29+C30+C31+C32+C33+C34</f>
        <v>420653.82608695654</v>
      </c>
      <c r="D28" s="41">
        <f t="shared" ref="D28:H28" si="4">D29+D30+D31+D32+D33+D34</f>
        <v>460228.91043478262</v>
      </c>
      <c r="E28" s="41">
        <f t="shared" si="4"/>
        <v>39575.084347826072</v>
      </c>
      <c r="F28" s="41">
        <f t="shared" si="4"/>
        <v>1891968.7826086958</v>
      </c>
      <c r="G28" s="41">
        <f t="shared" si="4"/>
        <v>2041751.6321739128</v>
      </c>
      <c r="H28" s="41">
        <f t="shared" si="4"/>
        <v>149782.84956521736</v>
      </c>
      <c r="I28" s="54"/>
      <c r="J28" s="53"/>
    </row>
    <row r="29" spans="1:10" s="49" customFormat="1">
      <c r="A29" s="50" t="s">
        <v>73</v>
      </c>
      <c r="B29" s="57" t="s">
        <v>141</v>
      </c>
      <c r="C29" s="42">
        <f>((C8-C22-C23-C26)/115*15)</f>
        <v>180534.78260869565</v>
      </c>
      <c r="D29" s="42">
        <f t="shared" ref="D29" si="5">((D8-D22-D23-D26)/115*15)</f>
        <v>184429.81304347827</v>
      </c>
      <c r="E29" s="42">
        <f>D29-C29</f>
        <v>3895.0304347826168</v>
      </c>
      <c r="F29" s="42">
        <f>((F8-F22-F23-F26)/115*15)</f>
        <v>767543.47826086951</v>
      </c>
      <c r="G29" s="42">
        <f t="shared" ref="G29" si="6">((G8-G22-G23-G26)/115*15)</f>
        <v>796669.89130434778</v>
      </c>
      <c r="H29" s="42">
        <f>G29-F29</f>
        <v>29126.413043478271</v>
      </c>
      <c r="I29" s="54"/>
      <c r="J29" s="53"/>
    </row>
    <row r="30" spans="1:10" s="49" customFormat="1">
      <c r="A30" s="50" t="s">
        <v>74</v>
      </c>
      <c r="B30" s="57" t="s">
        <v>43</v>
      </c>
      <c r="C30" s="42">
        <f>C39</f>
        <v>39924</v>
      </c>
      <c r="D30" s="42">
        <f>D39</f>
        <v>40166.400000000001</v>
      </c>
      <c r="E30" s="42">
        <f t="shared" ref="E30:E34" si="7">D30-C30</f>
        <v>242.40000000000146</v>
      </c>
      <c r="F30" s="42">
        <f>апрель!F30+май!C30</f>
        <v>199620</v>
      </c>
      <c r="G30" s="42">
        <f>апрель!G30+май!D30</f>
        <v>196086.1</v>
      </c>
      <c r="H30" s="42">
        <f t="shared" ref="H30:H34" si="8">G30-F30</f>
        <v>-3533.8999999999942</v>
      </c>
      <c r="I30" s="54"/>
      <c r="J30" s="53"/>
    </row>
    <row r="31" spans="1:10" s="49" customFormat="1">
      <c r="A31" s="50" t="s">
        <v>75</v>
      </c>
      <c r="B31" s="57" t="s">
        <v>46</v>
      </c>
      <c r="C31" s="42">
        <f>C40</f>
        <v>59770</v>
      </c>
      <c r="D31" s="42">
        <f>D40</f>
        <v>59768.5</v>
      </c>
      <c r="E31" s="42">
        <f t="shared" si="7"/>
        <v>-1.5</v>
      </c>
      <c r="F31" s="42">
        <f>апрель!F31+май!C31</f>
        <v>309015</v>
      </c>
      <c r="G31" s="42">
        <f>апрель!G31+май!D31</f>
        <v>309009.30000000005</v>
      </c>
      <c r="H31" s="42">
        <f t="shared" si="8"/>
        <v>-5.6999999999534339</v>
      </c>
      <c r="I31" s="54"/>
      <c r="J31" s="53"/>
    </row>
    <row r="32" spans="1:10" s="49" customFormat="1">
      <c r="A32" s="50" t="s">
        <v>76</v>
      </c>
      <c r="B32" s="57" t="s">
        <v>44</v>
      </c>
      <c r="C32" s="42">
        <f t="shared" ref="C32:D33" si="9">C41</f>
        <v>92596</v>
      </c>
      <c r="D32" s="42">
        <f t="shared" si="9"/>
        <v>92596.4</v>
      </c>
      <c r="E32" s="42">
        <f t="shared" si="7"/>
        <v>0.39999999999417923</v>
      </c>
      <c r="F32" s="42">
        <f>апрель!F32+май!C32</f>
        <v>462980</v>
      </c>
      <c r="G32" s="42">
        <f>апрель!G32+май!D32</f>
        <v>462982.1</v>
      </c>
      <c r="H32" s="42">
        <f t="shared" si="8"/>
        <v>2.0999999999767169</v>
      </c>
      <c r="I32" s="54"/>
      <c r="J32" s="53"/>
    </row>
    <row r="33" spans="1:10" s="49" customFormat="1" ht="32.25" customHeight="1">
      <c r="A33" s="50" t="s">
        <v>77</v>
      </c>
      <c r="B33" s="58" t="s">
        <v>45</v>
      </c>
      <c r="C33" s="42">
        <f t="shared" si="9"/>
        <v>2600</v>
      </c>
      <c r="D33" s="42">
        <f t="shared" si="9"/>
        <v>2599.1999999999998</v>
      </c>
      <c r="E33" s="42">
        <f t="shared" si="7"/>
        <v>-0.8000000000001819</v>
      </c>
      <c r="F33" s="42">
        <f>апрель!F33+май!C33</f>
        <v>13000</v>
      </c>
      <c r="G33" s="42">
        <f>апрель!G33+май!D33</f>
        <v>12999.599999999999</v>
      </c>
      <c r="H33" s="42">
        <f t="shared" si="8"/>
        <v>-0.40000000000145519</v>
      </c>
      <c r="I33" s="54"/>
      <c r="J33" s="53"/>
    </row>
    <row r="34" spans="1:10" s="49" customFormat="1">
      <c r="A34" s="50" t="s">
        <v>78</v>
      </c>
      <c r="B34" s="57" t="s">
        <v>36</v>
      </c>
      <c r="C34" s="42">
        <f>C58</f>
        <v>45229.043478260894</v>
      </c>
      <c r="D34" s="42">
        <f>D58</f>
        <v>80668.597391304356</v>
      </c>
      <c r="E34" s="42">
        <f t="shared" si="7"/>
        <v>35439.553913043463</v>
      </c>
      <c r="F34" s="42">
        <f>апрель!F34+май!C34</f>
        <v>139810.30434782608</v>
      </c>
      <c r="G34" s="42">
        <f>апрель!G34+май!D34</f>
        <v>264004.64086956513</v>
      </c>
      <c r="H34" s="42">
        <f t="shared" si="8"/>
        <v>124194.33652173905</v>
      </c>
      <c r="I34" s="54"/>
      <c r="J34" s="53"/>
    </row>
    <row r="35" spans="1:10" s="49" customFormat="1">
      <c r="A35" s="50">
        <v>3</v>
      </c>
      <c r="B35" s="57" t="s">
        <v>42</v>
      </c>
      <c r="C35" s="41">
        <f>C8-C29</f>
        <v>1203565.2173913044</v>
      </c>
      <c r="D35" s="41">
        <f t="shared" ref="D35:H35" si="10">D8-D29</f>
        <v>1255011.4869565216</v>
      </c>
      <c r="E35" s="41">
        <f t="shared" si="10"/>
        <v>51446.269565217408</v>
      </c>
      <c r="F35" s="41">
        <f t="shared" si="10"/>
        <v>5116956.5217391308</v>
      </c>
      <c r="G35" s="41">
        <f t="shared" si="10"/>
        <v>5442654.0086956518</v>
      </c>
      <c r="H35" s="41">
        <f t="shared" si="10"/>
        <v>325697.48695652169</v>
      </c>
      <c r="I35" s="54"/>
      <c r="J35" s="53"/>
    </row>
    <row r="36" spans="1:10" s="49" customFormat="1">
      <c r="A36" s="50"/>
      <c r="B36" s="50"/>
      <c r="C36" s="59"/>
      <c r="D36" s="59"/>
      <c r="E36" s="59"/>
      <c r="F36" s="59"/>
      <c r="G36" s="59"/>
      <c r="H36" s="59"/>
      <c r="I36" s="53"/>
      <c r="J36" s="53"/>
    </row>
    <row r="37" spans="1:10" s="49" customFormat="1">
      <c r="A37" s="60">
        <v>4</v>
      </c>
      <c r="B37" s="56" t="s">
        <v>49</v>
      </c>
      <c r="C37" s="41">
        <f>C38+C39+C40+C41+C42+C43+C44+C45+C46+C47+C48+C49+C50+C51+C52+C53+C54+C55</f>
        <v>977420</v>
      </c>
      <c r="D37" s="41">
        <f t="shared" ref="D37:H37" si="11">D38+D39+D40+D41+D42+D43+D44+D45+D46+D47+D48+D49+D50+D51+D52+D53+D54+D55</f>
        <v>851668.49999999988</v>
      </c>
      <c r="E37" s="41">
        <f t="shared" si="11"/>
        <v>-125751.5</v>
      </c>
      <c r="F37" s="41">
        <f t="shared" si="11"/>
        <v>4417905</v>
      </c>
      <c r="G37" s="41">
        <f t="shared" si="11"/>
        <v>4122631.5000000005</v>
      </c>
      <c r="H37" s="41">
        <f t="shared" si="11"/>
        <v>-295273.49999999988</v>
      </c>
    </row>
    <row r="38" spans="1:10" s="49" customFormat="1">
      <c r="A38" s="60" t="s">
        <v>80</v>
      </c>
      <c r="B38" s="56" t="s">
        <v>79</v>
      </c>
      <c r="C38" s="42">
        <f>'1 илова'!H38</f>
        <v>332700</v>
      </c>
      <c r="D38" s="59">
        <v>335146</v>
      </c>
      <c r="E38" s="42">
        <f t="shared" ref="E38:E55" si="12">D38-C38</f>
        <v>2446</v>
      </c>
      <c r="F38" s="42">
        <f>апрель!F38+май!C38</f>
        <v>1663500</v>
      </c>
      <c r="G38" s="42">
        <f>апрель!G38+май!D38</f>
        <v>1640752.1</v>
      </c>
      <c r="H38" s="42">
        <f t="shared" ref="H38:H55" si="13">G38-F38</f>
        <v>-22747.899999999907</v>
      </c>
    </row>
    <row r="39" spans="1:10" s="49" customFormat="1">
      <c r="A39" s="60" t="s">
        <v>81</v>
      </c>
      <c r="B39" s="56" t="s">
        <v>43</v>
      </c>
      <c r="C39" s="42">
        <f>(C38)*12%</f>
        <v>39924</v>
      </c>
      <c r="D39" s="59">
        <v>40166.400000000001</v>
      </c>
      <c r="E39" s="42">
        <f t="shared" si="12"/>
        <v>242.40000000000146</v>
      </c>
      <c r="F39" s="42">
        <f t="shared" ref="F39" si="14">(F38)*12%</f>
        <v>199620</v>
      </c>
      <c r="G39" s="42">
        <f>апрель!G39+май!D39</f>
        <v>196086.1</v>
      </c>
      <c r="H39" s="42">
        <f t="shared" si="13"/>
        <v>-3533.8999999999942</v>
      </c>
    </row>
    <row r="40" spans="1:10" s="49" customFormat="1">
      <c r="A40" s="60" t="s">
        <v>82</v>
      </c>
      <c r="B40" s="56" t="s">
        <v>46</v>
      </c>
      <c r="C40" s="42">
        <f>'1 илова'!H40</f>
        <v>59770</v>
      </c>
      <c r="D40" s="59">
        <v>59768.5</v>
      </c>
      <c r="E40" s="42">
        <f t="shared" si="12"/>
        <v>-1.5</v>
      </c>
      <c r="F40" s="42">
        <f>апрель!F40+май!C40</f>
        <v>309015</v>
      </c>
      <c r="G40" s="42">
        <f>апрель!G40+май!D40</f>
        <v>309009.30000000005</v>
      </c>
      <c r="H40" s="42">
        <f t="shared" si="13"/>
        <v>-5.6999999999534339</v>
      </c>
    </row>
    <row r="41" spans="1:10" s="49" customFormat="1">
      <c r="A41" s="60" t="s">
        <v>83</v>
      </c>
      <c r="B41" s="56" t="s">
        <v>44</v>
      </c>
      <c r="C41" s="42">
        <f>'1 илова'!H41</f>
        <v>92596</v>
      </c>
      <c r="D41" s="59">
        <v>92596.4</v>
      </c>
      <c r="E41" s="42">
        <f t="shared" si="12"/>
        <v>0.39999999999417923</v>
      </c>
      <c r="F41" s="42">
        <f>апрель!F41+май!C41</f>
        <v>462980</v>
      </c>
      <c r="G41" s="42">
        <f>апрель!G41+май!D41</f>
        <v>462982.1</v>
      </c>
      <c r="H41" s="42">
        <f>G41-F41</f>
        <v>2.0999999999767169</v>
      </c>
    </row>
    <row r="42" spans="1:10" s="49" customFormat="1" ht="33">
      <c r="A42" s="60" t="s">
        <v>84</v>
      </c>
      <c r="B42" s="56" t="s">
        <v>45</v>
      </c>
      <c r="C42" s="42">
        <f>'1 илова'!H42</f>
        <v>2600</v>
      </c>
      <c r="D42" s="59">
        <v>2599.1999999999998</v>
      </c>
      <c r="E42" s="42">
        <f t="shared" si="12"/>
        <v>-0.8000000000001819</v>
      </c>
      <c r="F42" s="42">
        <f>апрель!F42+май!C42</f>
        <v>13000</v>
      </c>
      <c r="G42" s="42">
        <f>апрель!G42+май!D42</f>
        <v>12999.599999999999</v>
      </c>
      <c r="H42" s="42">
        <f t="shared" si="13"/>
        <v>-0.40000000000145519</v>
      </c>
    </row>
    <row r="43" spans="1:10" s="49" customFormat="1">
      <c r="A43" s="60" t="s">
        <v>85</v>
      </c>
      <c r="B43" s="56" t="s">
        <v>21</v>
      </c>
      <c r="C43" s="42">
        <f>'1 илова'!H43</f>
        <v>16000</v>
      </c>
      <c r="D43" s="59">
        <v>24897</v>
      </c>
      <c r="E43" s="42">
        <f t="shared" si="12"/>
        <v>8897</v>
      </c>
      <c r="F43" s="42">
        <f>апрель!F43+май!C43</f>
        <v>76000</v>
      </c>
      <c r="G43" s="42">
        <f>апрель!G43+май!D43</f>
        <v>84913.9</v>
      </c>
      <c r="H43" s="42">
        <f t="shared" si="13"/>
        <v>8913.8999999999942</v>
      </c>
    </row>
    <row r="44" spans="1:10" s="49" customFormat="1">
      <c r="A44" s="60" t="s">
        <v>86</v>
      </c>
      <c r="B44" s="56" t="s">
        <v>22</v>
      </c>
      <c r="C44" s="42">
        <f>'1 илова'!H44</f>
        <v>40000</v>
      </c>
      <c r="D44" s="59">
        <v>11548.7</v>
      </c>
      <c r="E44" s="42">
        <f t="shared" si="12"/>
        <v>-28451.3</v>
      </c>
      <c r="F44" s="42">
        <f>апрель!F44+май!C44</f>
        <v>200000</v>
      </c>
      <c r="G44" s="42">
        <f>апрель!G44+май!D44</f>
        <v>160400.6</v>
      </c>
      <c r="H44" s="42">
        <f t="shared" si="13"/>
        <v>-39599.399999999994</v>
      </c>
    </row>
    <row r="45" spans="1:10" s="49" customFormat="1">
      <c r="A45" s="60" t="s">
        <v>87</v>
      </c>
      <c r="B45" s="56" t="s">
        <v>108</v>
      </c>
      <c r="C45" s="42">
        <f>'1 илова'!H45</f>
        <v>0</v>
      </c>
      <c r="D45" s="59"/>
      <c r="E45" s="42">
        <f t="shared" si="12"/>
        <v>0</v>
      </c>
      <c r="F45" s="42">
        <f>апрель!F45+май!C45</f>
        <v>6100</v>
      </c>
      <c r="G45" s="42">
        <f>апрель!G45+май!D45</f>
        <v>3670.2</v>
      </c>
      <c r="H45" s="42">
        <f t="shared" si="13"/>
        <v>-2429.8000000000002</v>
      </c>
    </row>
    <row r="46" spans="1:10" s="49" customFormat="1">
      <c r="A46" s="60" t="s">
        <v>88</v>
      </c>
      <c r="B46" s="56" t="s">
        <v>23</v>
      </c>
      <c r="C46" s="42">
        <f>'1 илова'!H46</f>
        <v>2630</v>
      </c>
      <c r="D46" s="59">
        <v>2636</v>
      </c>
      <c r="E46" s="42">
        <f t="shared" si="12"/>
        <v>6</v>
      </c>
      <c r="F46" s="42">
        <f>апрель!F46+май!C46</f>
        <v>13150</v>
      </c>
      <c r="G46" s="42">
        <f>апрель!G46+май!D46</f>
        <v>13179.9</v>
      </c>
      <c r="H46" s="42">
        <f t="shared" si="13"/>
        <v>29.899999999999636</v>
      </c>
    </row>
    <row r="47" spans="1:10" s="49" customFormat="1" ht="16.5" customHeight="1">
      <c r="A47" s="60" t="s">
        <v>89</v>
      </c>
      <c r="B47" s="56" t="s">
        <v>24</v>
      </c>
      <c r="C47" s="42">
        <f>'1 илова'!H47</f>
        <v>27200</v>
      </c>
      <c r="D47" s="59">
        <v>42336</v>
      </c>
      <c r="E47" s="42">
        <f t="shared" si="12"/>
        <v>15136</v>
      </c>
      <c r="F47" s="42">
        <f>апрель!F47+май!C47</f>
        <v>149000</v>
      </c>
      <c r="G47" s="42">
        <f>апрель!G47+май!D47</f>
        <v>178416</v>
      </c>
      <c r="H47" s="42">
        <f t="shared" si="13"/>
        <v>29416</v>
      </c>
    </row>
    <row r="48" spans="1:10" s="49" customFormat="1" ht="16.5" customHeight="1">
      <c r="A48" s="60" t="s">
        <v>90</v>
      </c>
      <c r="B48" s="56" t="s">
        <v>25</v>
      </c>
      <c r="C48" s="42">
        <f>'1 илова'!H48</f>
        <v>2500</v>
      </c>
      <c r="D48" s="59">
        <v>2375</v>
      </c>
      <c r="E48" s="42">
        <f t="shared" si="12"/>
        <v>-125</v>
      </c>
      <c r="F48" s="42">
        <f>апрель!F48+май!C48</f>
        <v>12500</v>
      </c>
      <c r="G48" s="42">
        <f>апрель!G48+май!D48</f>
        <v>11275</v>
      </c>
      <c r="H48" s="42">
        <f t="shared" si="13"/>
        <v>-1225</v>
      </c>
    </row>
    <row r="49" spans="1:8" s="49" customFormat="1" ht="16.5" customHeight="1">
      <c r="A49" s="60" t="s">
        <v>91</v>
      </c>
      <c r="B49" s="56" t="s">
        <v>26</v>
      </c>
      <c r="C49" s="42">
        <f>'1 илова'!H49</f>
        <v>0</v>
      </c>
      <c r="D49" s="59"/>
      <c r="E49" s="42">
        <f t="shared" si="12"/>
        <v>0</v>
      </c>
      <c r="F49" s="42">
        <f>апрель!F49+май!C49</f>
        <v>0</v>
      </c>
      <c r="G49" s="42">
        <f>апрель!G49+май!D49</f>
        <v>0</v>
      </c>
      <c r="H49" s="42">
        <f t="shared" si="13"/>
        <v>0</v>
      </c>
    </row>
    <row r="50" spans="1:8" s="49" customFormat="1" ht="16.5" customHeight="1">
      <c r="A50" s="60" t="s">
        <v>92</v>
      </c>
      <c r="B50" s="56" t="s">
        <v>27</v>
      </c>
      <c r="C50" s="42">
        <f>'1 илова'!H50</f>
        <v>700</v>
      </c>
      <c r="D50" s="59">
        <v>886.5</v>
      </c>
      <c r="E50" s="42">
        <f t="shared" si="12"/>
        <v>186.5</v>
      </c>
      <c r="F50" s="42">
        <f>апрель!F50+май!C50</f>
        <v>3500</v>
      </c>
      <c r="G50" s="42">
        <f>апрель!G50+май!D50</f>
        <v>3332.1</v>
      </c>
      <c r="H50" s="42">
        <f t="shared" si="13"/>
        <v>-167.90000000000009</v>
      </c>
    </row>
    <row r="51" spans="1:8" s="49" customFormat="1" ht="16.5" customHeight="1">
      <c r="A51" s="60" t="s">
        <v>93</v>
      </c>
      <c r="B51" s="56" t="s">
        <v>35</v>
      </c>
      <c r="C51" s="42">
        <f>'1 илова'!H51</f>
        <v>75400</v>
      </c>
      <c r="D51" s="59">
        <v>80288.2</v>
      </c>
      <c r="E51" s="42">
        <f t="shared" si="12"/>
        <v>4888.1999999999971</v>
      </c>
      <c r="F51" s="42">
        <f>апрель!F51+май!C51</f>
        <v>340740</v>
      </c>
      <c r="G51" s="42">
        <f>апрель!G51+май!D51</f>
        <v>321818</v>
      </c>
      <c r="H51" s="42">
        <f t="shared" si="13"/>
        <v>-18922</v>
      </c>
    </row>
    <row r="52" spans="1:8" s="49" customFormat="1" ht="16.5" customHeight="1">
      <c r="A52" s="60" t="s">
        <v>94</v>
      </c>
      <c r="B52" s="56" t="s">
        <v>28</v>
      </c>
      <c r="C52" s="42">
        <f>'1 илова'!H52</f>
        <v>150000</v>
      </c>
      <c r="D52" s="59"/>
      <c r="E52" s="42">
        <f t="shared" si="12"/>
        <v>-150000</v>
      </c>
      <c r="F52" s="42">
        <f>апрель!F52+май!C52</f>
        <v>260000</v>
      </c>
      <c r="G52" s="42">
        <f>апрель!G52+май!D52</f>
        <v>0</v>
      </c>
      <c r="H52" s="42">
        <f t="shared" si="13"/>
        <v>-260000</v>
      </c>
    </row>
    <row r="53" spans="1:8" s="49" customFormat="1" ht="16.5" customHeight="1">
      <c r="A53" s="60" t="s">
        <v>95</v>
      </c>
      <c r="B53" s="56" t="s">
        <v>29</v>
      </c>
      <c r="C53" s="42">
        <f>'1 илова'!H53</f>
        <v>118000</v>
      </c>
      <c r="D53" s="59">
        <v>117013.5</v>
      </c>
      <c r="E53" s="42">
        <f t="shared" si="12"/>
        <v>-986.5</v>
      </c>
      <c r="F53" s="42">
        <f>апрель!F53+май!C53</f>
        <v>590000</v>
      </c>
      <c r="G53" s="42">
        <f>апрель!G53+май!D53</f>
        <v>585145.1</v>
      </c>
      <c r="H53" s="42">
        <f t="shared" si="13"/>
        <v>-4854.9000000000233</v>
      </c>
    </row>
    <row r="54" spans="1:8" s="49" customFormat="1" ht="16.5" customHeight="1">
      <c r="A54" s="60" t="s">
        <v>96</v>
      </c>
      <c r="B54" s="56" t="s">
        <v>30</v>
      </c>
      <c r="C54" s="42">
        <f>'1 илова'!H54</f>
        <v>1400</v>
      </c>
      <c r="D54" s="59">
        <v>1410.6</v>
      </c>
      <c r="E54" s="42">
        <f t="shared" si="12"/>
        <v>10.599999999999909</v>
      </c>
      <c r="F54" s="42">
        <f>апрель!F54+май!C54</f>
        <v>7000</v>
      </c>
      <c r="G54" s="42">
        <f>апрель!G54+май!D54</f>
        <v>9985.5</v>
      </c>
      <c r="H54" s="42">
        <f t="shared" si="13"/>
        <v>2985.5</v>
      </c>
    </row>
    <row r="55" spans="1:8" s="49" customFormat="1" ht="16.5" customHeight="1">
      <c r="A55" s="60" t="s">
        <v>109</v>
      </c>
      <c r="B55" s="56" t="s">
        <v>31</v>
      </c>
      <c r="C55" s="42">
        <f>'1 илова'!H55</f>
        <v>16000</v>
      </c>
      <c r="D55" s="59">
        <v>38000.5</v>
      </c>
      <c r="E55" s="42">
        <f t="shared" si="12"/>
        <v>22000.5</v>
      </c>
      <c r="F55" s="42">
        <f>апрель!F55+май!C55</f>
        <v>111800</v>
      </c>
      <c r="G55" s="42">
        <f>апрель!G55+май!D55</f>
        <v>128666</v>
      </c>
      <c r="H55" s="42">
        <f t="shared" si="13"/>
        <v>16866</v>
      </c>
    </row>
    <row r="56" spans="1:8" s="49" customFormat="1" ht="17.25" customHeight="1">
      <c r="A56" s="60"/>
      <c r="B56" s="61" t="s">
        <v>32</v>
      </c>
      <c r="C56" s="41">
        <f>SUM(C38:C55)</f>
        <v>977420</v>
      </c>
      <c r="D56" s="41">
        <f t="shared" ref="D56:H56" si="15">SUM(D38:D55)</f>
        <v>851668.49999999988</v>
      </c>
      <c r="E56" s="41">
        <f t="shared" si="15"/>
        <v>-125751.5</v>
      </c>
      <c r="F56" s="41">
        <f t="shared" si="15"/>
        <v>4417905</v>
      </c>
      <c r="G56" s="41">
        <f t="shared" si="15"/>
        <v>4122631.5000000005</v>
      </c>
      <c r="H56" s="41">
        <f t="shared" si="15"/>
        <v>-295273.49999999988</v>
      </c>
    </row>
    <row r="57" spans="1:8" s="49" customFormat="1" ht="33">
      <c r="A57" s="60">
        <v>5</v>
      </c>
      <c r="B57" s="61" t="s">
        <v>48</v>
      </c>
      <c r="C57" s="41">
        <f>C35-C37-C25</f>
        <v>226145.21739130444</v>
      </c>
      <c r="D57" s="41">
        <f t="shared" ref="D57:H57" si="16">D35-D37-D25</f>
        <v>403342.98695652175</v>
      </c>
      <c r="E57" s="41">
        <f t="shared" si="16"/>
        <v>177197.7695652174</v>
      </c>
      <c r="F57" s="41">
        <f t="shared" si="16"/>
        <v>699051.52173913084</v>
      </c>
      <c r="G57" s="41">
        <f>G35-G37-G25</f>
        <v>1320022.5086956513</v>
      </c>
      <c r="H57" s="41">
        <f t="shared" si="16"/>
        <v>620970.98695652164</v>
      </c>
    </row>
    <row r="58" spans="1:8" s="49" customFormat="1" ht="21" customHeight="1">
      <c r="A58" s="60">
        <v>6</v>
      </c>
      <c r="B58" s="62" t="s">
        <v>50</v>
      </c>
      <c r="C58" s="41">
        <f>C57*20%</f>
        <v>45229.043478260894</v>
      </c>
      <c r="D58" s="41">
        <f t="shared" ref="D58:H58" si="17">D57*20%</f>
        <v>80668.597391304356</v>
      </c>
      <c r="E58" s="41">
        <f t="shared" si="17"/>
        <v>35439.553913043484</v>
      </c>
      <c r="F58" s="41">
        <f t="shared" si="17"/>
        <v>139810.30434782617</v>
      </c>
      <c r="G58" s="41">
        <f t="shared" si="17"/>
        <v>264004.5017391303</v>
      </c>
      <c r="H58" s="41">
        <f t="shared" si="17"/>
        <v>124194.19739130433</v>
      </c>
    </row>
    <row r="59" spans="1:8" s="49" customFormat="1" ht="33">
      <c r="A59" s="60">
        <v>7</v>
      </c>
      <c r="B59" s="61" t="s">
        <v>47</v>
      </c>
      <c r="C59" s="41">
        <f t="shared" ref="C59:H59" si="18">C57-C58</f>
        <v>180916.17391304355</v>
      </c>
      <c r="D59" s="41">
        <f t="shared" si="18"/>
        <v>322674.38956521743</v>
      </c>
      <c r="E59" s="41">
        <f t="shared" si="18"/>
        <v>141758.21565217391</v>
      </c>
      <c r="F59" s="41">
        <f t="shared" si="18"/>
        <v>559241.21739130467</v>
      </c>
      <c r="G59" s="41">
        <f t="shared" si="18"/>
        <v>1056018.006956521</v>
      </c>
      <c r="H59" s="41">
        <f t="shared" si="18"/>
        <v>496776.78956521733</v>
      </c>
    </row>
    <row r="60" spans="1:8" s="49" customFormat="1">
      <c r="A60" s="60"/>
      <c r="B60" s="63" t="s">
        <v>51</v>
      </c>
      <c r="C60" s="64">
        <f t="shared" ref="C60:H60" si="19">C59/C8*100</f>
        <v>13.071033445057695</v>
      </c>
      <c r="D60" s="64">
        <f t="shared" si="19"/>
        <v>22.41664106519783</v>
      </c>
      <c r="E60" s="64">
        <f t="shared" si="19"/>
        <v>256.15266654772086</v>
      </c>
      <c r="F60" s="64">
        <f t="shared" si="19"/>
        <v>9.503631870019623</v>
      </c>
      <c r="G60" s="64">
        <f t="shared" si="19"/>
        <v>16.925199330596076</v>
      </c>
      <c r="H60" s="64">
        <f t="shared" si="19"/>
        <v>140.00657497006753</v>
      </c>
    </row>
    <row r="61" spans="1:8" s="49" customFormat="1">
      <c r="A61" s="65"/>
      <c r="B61" s="52"/>
      <c r="C61" s="66"/>
      <c r="D61" s="66"/>
      <c r="E61" s="66"/>
      <c r="F61" s="66"/>
      <c r="G61" s="66"/>
      <c r="H61" s="66"/>
    </row>
    <row r="62" spans="1:8" s="49" customFormat="1">
      <c r="A62" s="65"/>
      <c r="B62" s="67" t="s">
        <v>33</v>
      </c>
      <c r="C62" s="66"/>
      <c r="D62" s="66"/>
      <c r="E62" s="66"/>
      <c r="F62" s="66"/>
      <c r="G62" s="66"/>
      <c r="H62" s="66"/>
    </row>
    <row r="63" spans="1:8" s="49" customFormat="1">
      <c r="A63" s="65"/>
      <c r="B63" s="67"/>
      <c r="C63" s="66"/>
      <c r="D63" s="66"/>
      <c r="E63" s="66"/>
      <c r="F63" s="66"/>
      <c r="G63" s="66"/>
      <c r="H63" s="66"/>
    </row>
    <row r="64" spans="1:8" s="49" customFormat="1">
      <c r="A64" s="65"/>
      <c r="B64" s="67" t="s">
        <v>34</v>
      </c>
      <c r="C64" s="66"/>
      <c r="D64" s="66"/>
      <c r="E64" s="66"/>
      <c r="F64" s="66"/>
      <c r="G64" s="66"/>
      <c r="H64" s="66"/>
    </row>
    <row r="65" spans="1:8" s="49" customFormat="1">
      <c r="A65" s="65"/>
      <c r="C65" s="66"/>
      <c r="D65" s="66"/>
      <c r="E65" s="66"/>
      <c r="F65" s="66"/>
      <c r="G65" s="66"/>
      <c r="H65" s="66"/>
    </row>
    <row r="66" spans="1:8" s="49" customFormat="1">
      <c r="A66" s="65"/>
      <c r="B66" s="52" t="s">
        <v>107</v>
      </c>
      <c r="C66" s="66"/>
      <c r="D66" s="66"/>
      <c r="E66" s="66"/>
      <c r="F66" s="66"/>
      <c r="G66" s="66"/>
      <c r="H66" s="66"/>
    </row>
    <row r="67" spans="1:8" s="49" customFormat="1"/>
    <row r="68" spans="1:8" s="49" customFormat="1"/>
    <row r="69" spans="1:8" s="49" customFormat="1"/>
    <row r="70" spans="1:8" s="49" customFormat="1"/>
    <row r="71" spans="1:8" s="49" customFormat="1"/>
    <row r="72" spans="1:8" s="49" customFormat="1"/>
    <row r="73" spans="1:8" s="49" customFormat="1"/>
    <row r="74" spans="1:8" s="49" customFormat="1"/>
    <row r="75" spans="1:8" s="49" customFormat="1"/>
    <row r="76" spans="1:8" s="49" customFormat="1"/>
    <row r="77" spans="1:8" s="49" customFormat="1"/>
    <row r="78" spans="1:8" s="49" customFormat="1"/>
    <row r="79" spans="1:8" s="49" customFormat="1"/>
    <row r="80" spans="1:8" s="49" customFormat="1"/>
    <row r="81" s="49" customFormat="1"/>
    <row r="82" s="49" customFormat="1"/>
    <row r="83" s="49" customFormat="1"/>
    <row r="84" s="49" customFormat="1"/>
    <row r="85" s="49" customFormat="1"/>
    <row r="86" s="49" customFormat="1"/>
    <row r="87" s="49" customFormat="1"/>
    <row r="88" s="49" customFormat="1"/>
    <row r="89" s="49" customFormat="1"/>
    <row r="90" s="49" customFormat="1"/>
    <row r="91" s="49" customFormat="1"/>
    <row r="92" s="49" customFormat="1"/>
    <row r="93" s="49" customFormat="1"/>
    <row r="94" s="49" customFormat="1"/>
    <row r="95" s="49" customFormat="1"/>
    <row r="96" s="49" customFormat="1"/>
    <row r="97" s="49" customFormat="1"/>
    <row r="98" s="49" customFormat="1"/>
    <row r="99" s="49" customFormat="1"/>
    <row r="100" s="49" customFormat="1"/>
    <row r="101" s="49" customFormat="1"/>
    <row r="102" s="49" customFormat="1"/>
    <row r="103" s="49" customFormat="1"/>
    <row r="104" s="49" customFormat="1"/>
    <row r="105" s="49" customFormat="1"/>
    <row r="106" s="49" customFormat="1"/>
    <row r="107" s="49" customFormat="1"/>
    <row r="108" s="49" customFormat="1"/>
    <row r="109" s="49" customFormat="1"/>
    <row r="110" s="49" customFormat="1"/>
    <row r="111" s="49" customFormat="1"/>
    <row r="112" s="49" customFormat="1"/>
    <row r="113" s="49" customFormat="1"/>
    <row r="114" s="49" customFormat="1"/>
    <row r="115" s="49" customFormat="1"/>
    <row r="116" s="49" customFormat="1"/>
    <row r="117" s="49" customFormat="1"/>
    <row r="118" s="49" customFormat="1"/>
    <row r="119" s="49" customFormat="1"/>
  </sheetData>
  <protectedRanges>
    <protectedRange password="CE28" sqref="A2:H2 D9:D11 D13:D26 D38:D55 B62:H66" name="Диапазон1"/>
  </protectedRanges>
  <mergeCells count="11">
    <mergeCell ref="H6:H7"/>
    <mergeCell ref="A1:H1"/>
    <mergeCell ref="A2:H2"/>
    <mergeCell ref="A5:A7"/>
    <mergeCell ref="B5:B7"/>
    <mergeCell ref="C5:H5"/>
    <mergeCell ref="C6:C7"/>
    <mergeCell ref="D6:D7"/>
    <mergeCell ref="E6:E7"/>
    <mergeCell ref="F6:F7"/>
    <mergeCell ref="G6:G7"/>
  </mergeCells>
  <pageMargins left="0.51181102362204722" right="0.11811023622047245" top="0.35433070866141736" bottom="0.15748031496062992" header="0.31496062992125984" footer="0.31496062992125984"/>
  <pageSetup paperSize="9" scale="62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19"/>
  <sheetViews>
    <sheetView view="pageBreakPreview" topLeftCell="A22" zoomScale="60" workbookViewId="0">
      <selection activeCell="G55" sqref="G55"/>
    </sheetView>
  </sheetViews>
  <sheetFormatPr defaultRowHeight="16.5"/>
  <cols>
    <col min="1" max="1" width="6.7109375" style="6" customWidth="1"/>
    <col min="2" max="2" width="45.42578125" style="3" customWidth="1"/>
    <col min="3" max="3" width="15.140625" style="3" customWidth="1"/>
    <col min="4" max="4" width="16.5703125" style="3" customWidth="1"/>
    <col min="5" max="5" width="15.85546875" style="3" customWidth="1"/>
    <col min="6" max="6" width="16.5703125" style="3" customWidth="1"/>
    <col min="7" max="7" width="18.28515625" style="3" customWidth="1"/>
    <col min="8" max="8" width="16.28515625" style="3" customWidth="1"/>
    <col min="9" max="16384" width="9.140625" style="3"/>
  </cols>
  <sheetData>
    <row r="1" spans="1:10">
      <c r="A1" s="68"/>
      <c r="B1" s="68"/>
      <c r="C1" s="68"/>
      <c r="D1" s="68"/>
      <c r="E1" s="68"/>
      <c r="F1" s="68"/>
      <c r="G1" s="68"/>
      <c r="H1" s="68"/>
    </row>
    <row r="2" spans="1:10" ht="44.25" customHeight="1">
      <c r="A2" s="73" t="s">
        <v>149</v>
      </c>
      <c r="B2" s="73"/>
      <c r="C2" s="73"/>
      <c r="D2" s="73"/>
      <c r="E2" s="73"/>
      <c r="F2" s="73"/>
      <c r="G2" s="73"/>
      <c r="H2" s="73"/>
    </row>
    <row r="3" spans="1:10">
      <c r="A3" s="37"/>
      <c r="B3" s="37"/>
      <c r="C3" s="37"/>
      <c r="D3" s="37"/>
      <c r="E3" s="37"/>
      <c r="F3" s="37"/>
      <c r="G3" s="37"/>
      <c r="H3" s="37"/>
    </row>
    <row r="4" spans="1:10">
      <c r="A4" s="4"/>
      <c r="B4" s="4"/>
      <c r="C4" s="4"/>
      <c r="D4" s="4"/>
      <c r="E4" s="4"/>
      <c r="F4" s="4"/>
      <c r="G4" s="2"/>
      <c r="H4" s="2" t="s">
        <v>1</v>
      </c>
    </row>
    <row r="5" spans="1:10" ht="15.75" customHeight="1">
      <c r="A5" s="69" t="s">
        <v>2</v>
      </c>
      <c r="B5" s="69" t="s">
        <v>3</v>
      </c>
      <c r="C5" s="69" t="s">
        <v>143</v>
      </c>
      <c r="D5" s="69"/>
      <c r="E5" s="69"/>
      <c r="F5" s="69"/>
      <c r="G5" s="69"/>
      <c r="H5" s="69"/>
    </row>
    <row r="6" spans="1:10" s="6" customFormat="1" ht="15.75" customHeight="1">
      <c r="A6" s="69"/>
      <c r="B6" s="69"/>
      <c r="C6" s="69" t="s">
        <v>127</v>
      </c>
      <c r="D6" s="69" t="s">
        <v>128</v>
      </c>
      <c r="E6" s="69" t="s">
        <v>116</v>
      </c>
      <c r="F6" s="69" t="s">
        <v>118</v>
      </c>
      <c r="G6" s="69" t="s">
        <v>117</v>
      </c>
      <c r="H6" s="69" t="s">
        <v>116</v>
      </c>
    </row>
    <row r="7" spans="1:10" s="7" customFormat="1" ht="15.75" customHeight="1">
      <c r="A7" s="69"/>
      <c r="B7" s="69"/>
      <c r="C7" s="69"/>
      <c r="D7" s="69"/>
      <c r="E7" s="69"/>
      <c r="F7" s="69"/>
      <c r="G7" s="69"/>
      <c r="H7" s="69"/>
    </row>
    <row r="8" spans="1:10" s="7" customFormat="1">
      <c r="A8" s="38">
        <v>1</v>
      </c>
      <c r="B8" s="9" t="s">
        <v>57</v>
      </c>
      <c r="C8" s="26">
        <f t="shared" ref="C8:H8" si="0">C9+C10+C11+C12+C21+C22+C23+C24+C26</f>
        <v>1416300</v>
      </c>
      <c r="D8" s="26">
        <f t="shared" si="0"/>
        <v>1552393.9</v>
      </c>
      <c r="E8" s="26">
        <f t="shared" si="0"/>
        <v>136093.90000000002</v>
      </c>
      <c r="F8" s="26">
        <f>F9+F10+F11+F12+F21+F22+F23+F24+F26</f>
        <v>7300800</v>
      </c>
      <c r="G8" s="26">
        <f t="shared" si="0"/>
        <v>7791718.0999999996</v>
      </c>
      <c r="H8" s="26">
        <f t="shared" si="0"/>
        <v>490918.10000000015</v>
      </c>
      <c r="I8" s="11"/>
      <c r="J8" s="12"/>
    </row>
    <row r="9" spans="1:10" s="7" customFormat="1">
      <c r="A9" s="23" t="s">
        <v>63</v>
      </c>
      <c r="B9" s="9" t="s">
        <v>59</v>
      </c>
      <c r="C9" s="27">
        <f>'1 илова'!I9</f>
        <v>569500</v>
      </c>
      <c r="D9" s="10">
        <v>615403</v>
      </c>
      <c r="E9" s="27">
        <f t="shared" ref="E9:E26" si="1">D9-C9</f>
        <v>45903</v>
      </c>
      <c r="F9" s="27">
        <f>C9+май!F9</f>
        <v>2731900</v>
      </c>
      <c r="G9" s="27">
        <v>2719668.5</v>
      </c>
      <c r="H9" s="27">
        <f t="shared" ref="H9:H26" si="2">G9-F9</f>
        <v>-12231.5</v>
      </c>
      <c r="I9" s="11"/>
      <c r="J9" s="12"/>
    </row>
    <row r="10" spans="1:10" s="7" customFormat="1">
      <c r="A10" s="23" t="s">
        <v>64</v>
      </c>
      <c r="B10" s="9" t="s">
        <v>16</v>
      </c>
      <c r="C10" s="27">
        <f>'1 илова'!I10</f>
        <v>590000</v>
      </c>
      <c r="D10" s="10">
        <v>597547.9</v>
      </c>
      <c r="E10" s="27">
        <f t="shared" si="1"/>
        <v>7547.9000000000233</v>
      </c>
      <c r="F10" s="27">
        <f>C10+май!F10</f>
        <v>3379000</v>
      </c>
      <c r="G10" s="27">
        <v>3428353.2</v>
      </c>
      <c r="H10" s="27">
        <f t="shared" si="2"/>
        <v>49353.200000000186</v>
      </c>
      <c r="I10" s="13"/>
      <c r="J10" s="12"/>
    </row>
    <row r="11" spans="1:10" s="7" customFormat="1">
      <c r="A11" s="23" t="s">
        <v>65</v>
      </c>
      <c r="B11" s="9" t="s">
        <v>60</v>
      </c>
      <c r="C11" s="27">
        <f>'1 илова'!I11</f>
        <v>0</v>
      </c>
      <c r="D11" s="10"/>
      <c r="E11" s="27">
        <f t="shared" si="1"/>
        <v>0</v>
      </c>
      <c r="F11" s="27">
        <f>C11+май!F11</f>
        <v>0</v>
      </c>
      <c r="G11" s="27">
        <f>D11+май!G11</f>
        <v>0</v>
      </c>
      <c r="H11" s="27">
        <f t="shared" si="2"/>
        <v>0</v>
      </c>
      <c r="I11" s="13"/>
      <c r="J11" s="12"/>
    </row>
    <row r="12" spans="1:10" s="7" customFormat="1" ht="18" customHeight="1">
      <c r="A12" s="23" t="s">
        <v>66</v>
      </c>
      <c r="B12" s="14" t="s">
        <v>55</v>
      </c>
      <c r="C12" s="27">
        <f>C13+C14+C15+C16+C17+C18+C19+C20</f>
        <v>256800</v>
      </c>
      <c r="D12" s="27">
        <f t="shared" ref="D12:G12" si="3">D13+D14+D15+D16+D17+D18+D19+D20</f>
        <v>325988</v>
      </c>
      <c r="E12" s="27">
        <f t="shared" si="1"/>
        <v>69188</v>
      </c>
      <c r="F12" s="27">
        <f t="shared" si="3"/>
        <v>1189900</v>
      </c>
      <c r="G12" s="27">
        <f t="shared" si="3"/>
        <v>1498720</v>
      </c>
      <c r="H12" s="27">
        <f t="shared" si="2"/>
        <v>308820</v>
      </c>
      <c r="I12" s="11"/>
      <c r="J12" s="12"/>
    </row>
    <row r="13" spans="1:10" s="7" customFormat="1" ht="15" customHeight="1">
      <c r="A13" s="23" t="s">
        <v>97</v>
      </c>
      <c r="B13" s="9" t="s">
        <v>17</v>
      </c>
      <c r="C13" s="27">
        <f>'1 илова'!I13</f>
        <v>80700</v>
      </c>
      <c r="D13" s="10">
        <v>81800</v>
      </c>
      <c r="E13" s="27">
        <f t="shared" si="1"/>
        <v>1100</v>
      </c>
      <c r="F13" s="27">
        <f>C13+май!F13</f>
        <v>380700</v>
      </c>
      <c r="G13" s="27">
        <f>D13+май!G13</f>
        <v>383866</v>
      </c>
      <c r="H13" s="27">
        <f t="shared" si="2"/>
        <v>3166</v>
      </c>
      <c r="I13" s="13"/>
      <c r="J13" s="12"/>
    </row>
    <row r="14" spans="1:10" s="7" customFormat="1" ht="15" customHeight="1">
      <c r="A14" s="23" t="s">
        <v>98</v>
      </c>
      <c r="B14" s="9" t="s">
        <v>58</v>
      </c>
      <c r="C14" s="27">
        <f>'1 илова'!I14</f>
        <v>94200</v>
      </c>
      <c r="D14" s="10">
        <v>91500</v>
      </c>
      <c r="E14" s="27">
        <f t="shared" si="1"/>
        <v>-2700</v>
      </c>
      <c r="F14" s="27">
        <f>C14+май!F14</f>
        <v>408400</v>
      </c>
      <c r="G14" s="27">
        <f>D14+май!G14</f>
        <v>410135</v>
      </c>
      <c r="H14" s="27">
        <f t="shared" si="2"/>
        <v>1735</v>
      </c>
      <c r="I14" s="13"/>
      <c r="J14" s="12"/>
    </row>
    <row r="15" spans="1:10" s="7" customFormat="1" ht="49.5">
      <c r="A15" s="23" t="s">
        <v>99</v>
      </c>
      <c r="B15" s="14" t="s">
        <v>111</v>
      </c>
      <c r="C15" s="27">
        <f>'1 илова'!I15</f>
        <v>0</v>
      </c>
      <c r="D15" s="10"/>
      <c r="E15" s="27">
        <f t="shared" si="1"/>
        <v>0</v>
      </c>
      <c r="F15" s="27">
        <f>C15+май!F15</f>
        <v>0</v>
      </c>
      <c r="G15" s="27">
        <f>D15+май!G15</f>
        <v>0</v>
      </c>
      <c r="H15" s="27">
        <f t="shared" si="2"/>
        <v>0</v>
      </c>
      <c r="I15" s="13"/>
      <c r="J15" s="12"/>
    </row>
    <row r="16" spans="1:10" s="7" customFormat="1" ht="18" customHeight="1">
      <c r="A16" s="23" t="s">
        <v>100</v>
      </c>
      <c r="B16" s="9" t="s">
        <v>61</v>
      </c>
      <c r="C16" s="27">
        <f>'1 илова'!I16</f>
        <v>0</v>
      </c>
      <c r="D16" s="10"/>
      <c r="E16" s="27">
        <f t="shared" si="1"/>
        <v>0</v>
      </c>
      <c r="F16" s="27">
        <f>C16+май!F16</f>
        <v>0</v>
      </c>
      <c r="G16" s="27">
        <f>D16+май!G16</f>
        <v>0</v>
      </c>
      <c r="H16" s="27">
        <f t="shared" si="2"/>
        <v>0</v>
      </c>
      <c r="I16" s="13"/>
      <c r="J16" s="12"/>
    </row>
    <row r="17" spans="1:10" s="7" customFormat="1" ht="66">
      <c r="A17" s="23" t="s">
        <v>101</v>
      </c>
      <c r="B17" s="14" t="s">
        <v>110</v>
      </c>
      <c r="C17" s="27">
        <f>'1 илова'!I17</f>
        <v>38900</v>
      </c>
      <c r="D17" s="10">
        <v>46080</v>
      </c>
      <c r="E17" s="27">
        <f t="shared" si="1"/>
        <v>7180</v>
      </c>
      <c r="F17" s="27">
        <f>C17+май!F17</f>
        <v>196800</v>
      </c>
      <c r="G17" s="27">
        <f>D17+май!G17</f>
        <v>219496</v>
      </c>
      <c r="H17" s="27">
        <f t="shared" si="2"/>
        <v>22696</v>
      </c>
      <c r="I17" s="13"/>
      <c r="J17" s="12"/>
    </row>
    <row r="18" spans="1:10" s="7" customFormat="1" ht="16.5" customHeight="1">
      <c r="A18" s="23" t="s">
        <v>102</v>
      </c>
      <c r="B18" s="9" t="s">
        <v>18</v>
      </c>
      <c r="C18" s="27">
        <f>'1 илова'!I18</f>
        <v>43000</v>
      </c>
      <c r="D18" s="10">
        <v>53372</v>
      </c>
      <c r="E18" s="27">
        <f t="shared" si="1"/>
        <v>10372</v>
      </c>
      <c r="F18" s="27">
        <f>C18+май!F18</f>
        <v>204000</v>
      </c>
      <c r="G18" s="27">
        <f>D18+май!G18</f>
        <v>245839</v>
      </c>
      <c r="H18" s="27">
        <f t="shared" si="2"/>
        <v>41839</v>
      </c>
      <c r="I18" s="13"/>
      <c r="J18" s="12"/>
    </row>
    <row r="19" spans="1:10" s="7" customFormat="1" ht="33">
      <c r="A19" s="23" t="s">
        <v>103</v>
      </c>
      <c r="B19" s="15" t="s">
        <v>19</v>
      </c>
      <c r="C19" s="27">
        <f>'1 илова'!I19</f>
        <v>0</v>
      </c>
      <c r="D19" s="10">
        <v>53236</v>
      </c>
      <c r="E19" s="27">
        <f t="shared" si="1"/>
        <v>53236</v>
      </c>
      <c r="F19" s="27">
        <f>C19+май!F19</f>
        <v>0</v>
      </c>
      <c r="G19" s="27">
        <f>D19+май!G19</f>
        <v>239384</v>
      </c>
      <c r="H19" s="27">
        <f t="shared" si="2"/>
        <v>239384</v>
      </c>
      <c r="I19" s="13"/>
      <c r="J19" s="12"/>
    </row>
    <row r="20" spans="1:10" s="7" customFormat="1" ht="17.25" customHeight="1">
      <c r="A20" s="23" t="s">
        <v>104</v>
      </c>
      <c r="B20" s="15" t="s">
        <v>62</v>
      </c>
      <c r="C20" s="27">
        <f>'1 илова'!I20</f>
        <v>0</v>
      </c>
      <c r="D20" s="10"/>
      <c r="E20" s="27">
        <f t="shared" si="1"/>
        <v>0</v>
      </c>
      <c r="F20" s="27">
        <f>C20+май!F20</f>
        <v>0</v>
      </c>
      <c r="G20" s="27">
        <f>D20+май!G20</f>
        <v>0</v>
      </c>
      <c r="H20" s="27">
        <f t="shared" si="2"/>
        <v>0</v>
      </c>
      <c r="I20" s="13"/>
      <c r="J20" s="12"/>
    </row>
    <row r="21" spans="1:10" s="7" customFormat="1">
      <c r="A21" s="23" t="s">
        <v>67</v>
      </c>
      <c r="B21" s="9" t="s">
        <v>52</v>
      </c>
      <c r="C21" s="27">
        <f>'1 илова'!I21</f>
        <v>0</v>
      </c>
      <c r="D21" s="10"/>
      <c r="E21" s="27">
        <f t="shared" si="1"/>
        <v>0</v>
      </c>
      <c r="F21" s="27">
        <f>C21+май!F21</f>
        <v>0</v>
      </c>
      <c r="G21" s="27">
        <f>D21+май!G21</f>
        <v>0</v>
      </c>
      <c r="H21" s="27">
        <f t="shared" si="2"/>
        <v>0</v>
      </c>
      <c r="I21" s="13"/>
      <c r="J21" s="12"/>
    </row>
    <row r="22" spans="1:10" s="7" customFormat="1">
      <c r="A22" s="23" t="s">
        <v>68</v>
      </c>
      <c r="B22" s="9" t="s">
        <v>56</v>
      </c>
      <c r="C22" s="27">
        <f>'1 илова'!I22</f>
        <v>0</v>
      </c>
      <c r="D22" s="10"/>
      <c r="E22" s="27">
        <f t="shared" si="1"/>
        <v>0</v>
      </c>
      <c r="F22" s="27">
        <f>C22+май!F22</f>
        <v>0</v>
      </c>
      <c r="G22" s="27">
        <f>D22+май!G22</f>
        <v>131506.79999999999</v>
      </c>
      <c r="H22" s="27">
        <f t="shared" si="2"/>
        <v>131506.79999999999</v>
      </c>
      <c r="I22" s="13"/>
      <c r="J22" s="12"/>
    </row>
    <row r="23" spans="1:10" s="7" customFormat="1">
      <c r="A23" s="23" t="s">
        <v>69</v>
      </c>
      <c r="B23" s="9" t="s">
        <v>53</v>
      </c>
      <c r="C23" s="27">
        <f>'1 илова'!I23</f>
        <v>0</v>
      </c>
      <c r="D23" s="10"/>
      <c r="E23" s="27">
        <f t="shared" si="1"/>
        <v>0</v>
      </c>
      <c r="F23" s="27">
        <f>C23+май!F23</f>
        <v>0</v>
      </c>
      <c r="G23" s="27">
        <f>D23+май!G23</f>
        <v>0</v>
      </c>
      <c r="H23" s="27">
        <f t="shared" si="2"/>
        <v>0</v>
      </c>
      <c r="I23" s="13"/>
      <c r="J23" s="12"/>
    </row>
    <row r="24" spans="1:10" s="7" customFormat="1">
      <c r="A24" s="23" t="s">
        <v>70</v>
      </c>
      <c r="B24" s="9" t="s">
        <v>54</v>
      </c>
      <c r="C24" s="27">
        <f>'1 илова'!I24</f>
        <v>0</v>
      </c>
      <c r="D24" s="10"/>
      <c r="E24" s="27">
        <f t="shared" si="1"/>
        <v>0</v>
      </c>
      <c r="F24" s="27">
        <f>C24+май!F24</f>
        <v>0</v>
      </c>
      <c r="G24" s="27">
        <f>D24+май!G24</f>
        <v>0</v>
      </c>
      <c r="H24" s="27">
        <f t="shared" si="2"/>
        <v>0</v>
      </c>
      <c r="I24" s="13"/>
      <c r="J24" s="12"/>
    </row>
    <row r="25" spans="1:10" s="7" customFormat="1" ht="14.25" customHeight="1">
      <c r="A25" s="23" t="s">
        <v>105</v>
      </c>
      <c r="B25" s="9" t="s">
        <v>106</v>
      </c>
      <c r="C25" s="27">
        <f>'1 илова'!I25</f>
        <v>0</v>
      </c>
      <c r="D25" s="10"/>
      <c r="E25" s="27">
        <f t="shared" si="1"/>
        <v>0</v>
      </c>
      <c r="F25" s="27">
        <f>C25+май!F25</f>
        <v>0</v>
      </c>
      <c r="G25" s="27">
        <f>D25+май!G25</f>
        <v>0</v>
      </c>
      <c r="H25" s="27">
        <f t="shared" si="2"/>
        <v>0</v>
      </c>
      <c r="I25" s="13"/>
      <c r="J25" s="12"/>
    </row>
    <row r="26" spans="1:10" s="7" customFormat="1">
      <c r="A26" s="23" t="s">
        <v>71</v>
      </c>
      <c r="B26" s="9" t="s">
        <v>20</v>
      </c>
      <c r="C26" s="27">
        <f>'1 илова'!I26</f>
        <v>0</v>
      </c>
      <c r="D26" s="10">
        <v>13455</v>
      </c>
      <c r="E26" s="27">
        <f t="shared" si="1"/>
        <v>13455</v>
      </c>
      <c r="F26" s="27">
        <f>C26+май!F26</f>
        <v>0</v>
      </c>
      <c r="G26" s="27">
        <f>D26+май!G26</f>
        <v>13469.6</v>
      </c>
      <c r="H26" s="27">
        <f t="shared" si="2"/>
        <v>13469.6</v>
      </c>
      <c r="I26" s="13"/>
      <c r="J26" s="12"/>
    </row>
    <row r="27" spans="1:10" s="7" customFormat="1">
      <c r="A27" s="38"/>
      <c r="B27" s="9"/>
      <c r="C27" s="10"/>
      <c r="D27" s="10"/>
      <c r="E27" s="10"/>
      <c r="F27" s="10"/>
      <c r="G27" s="10"/>
      <c r="H27" s="10"/>
      <c r="I27" s="13"/>
      <c r="J27" s="12"/>
    </row>
    <row r="28" spans="1:10" s="7" customFormat="1">
      <c r="A28" s="38">
        <v>2</v>
      </c>
      <c r="B28" s="34" t="s">
        <v>72</v>
      </c>
      <c r="C28" s="26">
        <f>C29+C30+C31+C32+C33+C34</f>
        <v>432153.82608695654</v>
      </c>
      <c r="D28" s="26">
        <f t="shared" ref="D28:H28" si="4">D29+D30+D31+D32+D33+D34</f>
        <v>478337.62000000011</v>
      </c>
      <c r="E28" s="26">
        <f t="shared" si="4"/>
        <v>46183.793913043497</v>
      </c>
      <c r="F28" s="26">
        <f t="shared" si="4"/>
        <v>2324122.6086956523</v>
      </c>
      <c r="G28" s="26">
        <f t="shared" si="4"/>
        <v>2520089.2521739127</v>
      </c>
      <c r="H28" s="26">
        <f t="shared" si="4"/>
        <v>195966.64347826102</v>
      </c>
      <c r="I28" s="13"/>
      <c r="J28" s="12"/>
    </row>
    <row r="29" spans="1:10" s="7" customFormat="1">
      <c r="A29" s="38" t="s">
        <v>73</v>
      </c>
      <c r="B29" s="34" t="s">
        <v>141</v>
      </c>
      <c r="C29" s="27">
        <f>((C8-C22-C23-C26)/115*15)</f>
        <v>184734.78260869565</v>
      </c>
      <c r="D29" s="27">
        <v>200731.2</v>
      </c>
      <c r="E29" s="27">
        <f>D29-C29</f>
        <v>15996.417391304363</v>
      </c>
      <c r="F29" s="27">
        <f>((F8-F22-F23-F26)/115*15)</f>
        <v>952278.26086956519</v>
      </c>
      <c r="G29" s="27">
        <f t="shared" ref="G29" si="5">((G8-G22-G23-G26)/115*15)</f>
        <v>997401.09130434797</v>
      </c>
      <c r="H29" s="27">
        <f>G29-F29</f>
        <v>45122.83043478278</v>
      </c>
      <c r="I29" s="13"/>
      <c r="J29" s="12"/>
    </row>
    <row r="30" spans="1:10" s="7" customFormat="1">
      <c r="A30" s="38" t="s">
        <v>74</v>
      </c>
      <c r="B30" s="34" t="s">
        <v>43</v>
      </c>
      <c r="C30" s="27">
        <f>C39</f>
        <v>39924</v>
      </c>
      <c r="D30" s="27">
        <f>D39</f>
        <v>41057.1</v>
      </c>
      <c r="E30" s="27">
        <f t="shared" ref="E30:E34" si="6">D30-C30</f>
        <v>1133.0999999999985</v>
      </c>
      <c r="F30" s="27">
        <f>C30+май!F30</f>
        <v>239544</v>
      </c>
      <c r="G30" s="27">
        <f>D30+май!G30</f>
        <v>237143.2</v>
      </c>
      <c r="H30" s="27">
        <f t="shared" ref="H30:H34" si="7">G30-F30</f>
        <v>-2400.7999999999884</v>
      </c>
      <c r="I30" s="13"/>
      <c r="J30" s="12"/>
    </row>
    <row r="31" spans="1:10" s="7" customFormat="1">
      <c r="A31" s="38" t="s">
        <v>75</v>
      </c>
      <c r="B31" s="34" t="s">
        <v>46</v>
      </c>
      <c r="C31" s="27">
        <v>59770</v>
      </c>
      <c r="D31" s="27">
        <f>D40</f>
        <v>59768.5</v>
      </c>
      <c r="E31" s="27">
        <f t="shared" si="6"/>
        <v>-1.5</v>
      </c>
      <c r="F31" s="27">
        <f>C31+май!F31</f>
        <v>368785</v>
      </c>
      <c r="G31" s="27">
        <f>D31+май!G31</f>
        <v>368777.80000000005</v>
      </c>
      <c r="H31" s="27">
        <f t="shared" si="7"/>
        <v>-7.1999999999534339</v>
      </c>
      <c r="I31" s="13"/>
      <c r="J31" s="12"/>
    </row>
    <row r="32" spans="1:10" s="7" customFormat="1">
      <c r="A32" s="38" t="s">
        <v>76</v>
      </c>
      <c r="B32" s="34" t="s">
        <v>44</v>
      </c>
      <c r="C32" s="27">
        <v>92596</v>
      </c>
      <c r="D32" s="27">
        <f t="shared" ref="C32:D33" si="8">D41</f>
        <v>92596.4</v>
      </c>
      <c r="E32" s="27">
        <f t="shared" si="6"/>
        <v>0.39999999999417923</v>
      </c>
      <c r="F32" s="27">
        <f>C32+май!F32</f>
        <v>555576</v>
      </c>
      <c r="G32" s="27">
        <f>D32+май!G32</f>
        <v>555578.5</v>
      </c>
      <c r="H32" s="27">
        <f t="shared" si="7"/>
        <v>2.5</v>
      </c>
      <c r="I32" s="13"/>
      <c r="J32" s="12"/>
    </row>
    <row r="33" spans="1:10" s="7" customFormat="1" ht="32.25" customHeight="1">
      <c r="A33" s="38" t="s">
        <v>77</v>
      </c>
      <c r="B33" s="35" t="s">
        <v>45</v>
      </c>
      <c r="C33" s="27">
        <f t="shared" si="8"/>
        <v>2600</v>
      </c>
      <c r="D33" s="27">
        <f t="shared" si="8"/>
        <v>2599.1999999999998</v>
      </c>
      <c r="E33" s="27">
        <f t="shared" si="6"/>
        <v>-0.8000000000001819</v>
      </c>
      <c r="F33" s="27">
        <f>C33+май!F33</f>
        <v>15600</v>
      </c>
      <c r="G33" s="27">
        <f>D33+май!G33</f>
        <v>15598.8</v>
      </c>
      <c r="H33" s="27">
        <f t="shared" si="7"/>
        <v>-1.2000000000007276</v>
      </c>
      <c r="I33" s="13"/>
      <c r="J33" s="12"/>
    </row>
    <row r="34" spans="1:10" s="7" customFormat="1">
      <c r="A34" s="38" t="s">
        <v>78</v>
      </c>
      <c r="B34" s="34" t="s">
        <v>36</v>
      </c>
      <c r="C34" s="27">
        <f>C58</f>
        <v>52529.043478260894</v>
      </c>
      <c r="D34" s="27">
        <f>D58</f>
        <v>81585.22000000003</v>
      </c>
      <c r="E34" s="27">
        <f t="shared" si="6"/>
        <v>29056.176521739137</v>
      </c>
      <c r="F34" s="27">
        <f>C34+май!F34</f>
        <v>192339.34782608697</v>
      </c>
      <c r="G34" s="27">
        <f>D34+май!G34</f>
        <v>345589.86086956516</v>
      </c>
      <c r="H34" s="27">
        <f t="shared" si="7"/>
        <v>153250.51304347819</v>
      </c>
      <c r="I34" s="13"/>
      <c r="J34" s="12"/>
    </row>
    <row r="35" spans="1:10" s="7" customFormat="1">
      <c r="A35" s="38">
        <v>3</v>
      </c>
      <c r="B35" s="34" t="s">
        <v>42</v>
      </c>
      <c r="C35" s="26">
        <f>C8-C29</f>
        <v>1231565.2173913044</v>
      </c>
      <c r="D35" s="26">
        <f t="shared" ref="D35:H35" si="9">D8-D29</f>
        <v>1351662.7</v>
      </c>
      <c r="E35" s="26">
        <f t="shared" si="9"/>
        <v>120097.48260869566</v>
      </c>
      <c r="F35" s="26">
        <f t="shared" si="9"/>
        <v>6348521.7391304346</v>
      </c>
      <c r="G35" s="26">
        <f t="shared" si="9"/>
        <v>6794317.0086956518</v>
      </c>
      <c r="H35" s="26">
        <f t="shared" si="9"/>
        <v>445795.26956521737</v>
      </c>
      <c r="I35" s="13"/>
      <c r="J35" s="12"/>
    </row>
    <row r="36" spans="1:10" s="7" customFormat="1">
      <c r="A36" s="38"/>
      <c r="B36" s="38"/>
      <c r="C36" s="16"/>
      <c r="D36" s="16"/>
      <c r="E36" s="16"/>
      <c r="F36" s="16"/>
      <c r="G36" s="16"/>
      <c r="H36" s="16"/>
      <c r="I36" s="12"/>
      <c r="J36" s="12"/>
    </row>
    <row r="37" spans="1:10" s="7" customFormat="1">
      <c r="A37" s="17">
        <v>4</v>
      </c>
      <c r="B37" s="15" t="s">
        <v>49</v>
      </c>
      <c r="C37" s="29">
        <f>C38+C39+C40+C41+C42+C43+C44+C45+C46+C47+C48+C49+C50+C51+C52+C53+C54+C55</f>
        <v>968920</v>
      </c>
      <c r="D37" s="29">
        <f t="shared" ref="D37:H37" si="10">D38+D39+D40+D41+D42+D43+D44+D45+D46+D47+D48+D49+D50+D51+D52+D53+D54+D55</f>
        <v>943736.59999999986</v>
      </c>
      <c r="E37" s="29">
        <f t="shared" si="10"/>
        <v>-25183.400000000009</v>
      </c>
      <c r="F37" s="29">
        <f t="shared" si="10"/>
        <v>5386825</v>
      </c>
      <c r="G37" s="29">
        <f t="shared" si="10"/>
        <v>5066368.1000000006</v>
      </c>
      <c r="H37" s="29">
        <f t="shared" si="10"/>
        <v>-320456.89999999985</v>
      </c>
    </row>
    <row r="38" spans="1:10" s="7" customFormat="1">
      <c r="A38" s="17" t="s">
        <v>80</v>
      </c>
      <c r="B38" s="15" t="s">
        <v>79</v>
      </c>
      <c r="C38" s="27">
        <f>'1 илова'!I38</f>
        <v>332700</v>
      </c>
      <c r="D38" s="24">
        <v>342142.8</v>
      </c>
      <c r="E38" s="27">
        <f t="shared" ref="E38:E55" si="11">D38-C38</f>
        <v>9442.7999999999884</v>
      </c>
      <c r="F38" s="27">
        <f>C38+май!F38</f>
        <v>1996200</v>
      </c>
      <c r="G38" s="27">
        <f>D38+май!G38</f>
        <v>1982894.9000000001</v>
      </c>
      <c r="H38" s="27">
        <f t="shared" ref="H38:H55" si="12">G38-F38</f>
        <v>-13305.09999999986</v>
      </c>
    </row>
    <row r="39" spans="1:10" s="7" customFormat="1">
      <c r="A39" s="17" t="s">
        <v>81</v>
      </c>
      <c r="B39" s="15" t="s">
        <v>43</v>
      </c>
      <c r="C39" s="30">
        <f>(C38)*12%</f>
        <v>39924</v>
      </c>
      <c r="D39" s="24">
        <v>41057.1</v>
      </c>
      <c r="E39" s="27">
        <f t="shared" si="11"/>
        <v>1133.0999999999985</v>
      </c>
      <c r="F39" s="27">
        <f>C39+май!F39</f>
        <v>239544</v>
      </c>
      <c r="G39" s="27">
        <f>D39+май!G39</f>
        <v>237143.2</v>
      </c>
      <c r="H39" s="27">
        <f t="shared" si="12"/>
        <v>-2400.7999999999884</v>
      </c>
    </row>
    <row r="40" spans="1:10" s="7" customFormat="1">
      <c r="A40" s="17" t="s">
        <v>82</v>
      </c>
      <c r="B40" s="15" t="s">
        <v>46</v>
      </c>
      <c r="C40" s="27">
        <f>'1 илова'!I40</f>
        <v>59770</v>
      </c>
      <c r="D40" s="24">
        <v>59768.5</v>
      </c>
      <c r="E40" s="27">
        <f t="shared" si="11"/>
        <v>-1.5</v>
      </c>
      <c r="F40" s="27">
        <f>C40+май!F40</f>
        <v>368785</v>
      </c>
      <c r="G40" s="27">
        <f>D40+май!G40</f>
        <v>368777.80000000005</v>
      </c>
      <c r="H40" s="27">
        <f t="shared" si="12"/>
        <v>-7.1999999999534339</v>
      </c>
    </row>
    <row r="41" spans="1:10" s="7" customFormat="1">
      <c r="A41" s="17" t="s">
        <v>83</v>
      </c>
      <c r="B41" s="15" t="s">
        <v>44</v>
      </c>
      <c r="C41" s="27">
        <f>'1 илова'!I41</f>
        <v>92596</v>
      </c>
      <c r="D41" s="24">
        <v>92596.4</v>
      </c>
      <c r="E41" s="27">
        <f t="shared" si="11"/>
        <v>0.39999999999417923</v>
      </c>
      <c r="F41" s="27">
        <f>C41+май!F41</f>
        <v>555576</v>
      </c>
      <c r="G41" s="27">
        <f>D41+май!G41</f>
        <v>555578.5</v>
      </c>
      <c r="H41" s="27">
        <f>G41-F41</f>
        <v>2.5</v>
      </c>
    </row>
    <row r="42" spans="1:10" s="7" customFormat="1" ht="33">
      <c r="A42" s="17" t="s">
        <v>84</v>
      </c>
      <c r="B42" s="15" t="s">
        <v>45</v>
      </c>
      <c r="C42" s="27">
        <f>'1 илова'!I42</f>
        <v>2600</v>
      </c>
      <c r="D42" s="24">
        <v>2599.1999999999998</v>
      </c>
      <c r="E42" s="27">
        <f t="shared" si="11"/>
        <v>-0.8000000000001819</v>
      </c>
      <c r="F42" s="27">
        <f>C42+май!F42</f>
        <v>15600</v>
      </c>
      <c r="G42" s="27">
        <f>D42+май!G42</f>
        <v>15598.8</v>
      </c>
      <c r="H42" s="27">
        <f t="shared" si="12"/>
        <v>-1.2000000000007276</v>
      </c>
    </row>
    <row r="43" spans="1:10" s="7" customFormat="1">
      <c r="A43" s="17" t="s">
        <v>85</v>
      </c>
      <c r="B43" s="15" t="s">
        <v>21</v>
      </c>
      <c r="C43" s="27">
        <f>'1 илова'!I43</f>
        <v>16000</v>
      </c>
      <c r="D43" s="24">
        <v>-6450.3</v>
      </c>
      <c r="E43" s="27">
        <f t="shared" si="11"/>
        <v>-22450.3</v>
      </c>
      <c r="F43" s="27">
        <f>C43+май!F43</f>
        <v>92000</v>
      </c>
      <c r="G43" s="27">
        <f>D43+май!G43</f>
        <v>78463.599999999991</v>
      </c>
      <c r="H43" s="27">
        <f t="shared" si="12"/>
        <v>-13536.400000000009</v>
      </c>
    </row>
    <row r="44" spans="1:10" s="7" customFormat="1">
      <c r="A44" s="17" t="s">
        <v>86</v>
      </c>
      <c r="B44" s="15" t="s">
        <v>22</v>
      </c>
      <c r="C44" s="27">
        <f>'1 илова'!I44</f>
        <v>40000</v>
      </c>
      <c r="D44" s="24">
        <v>27993.4</v>
      </c>
      <c r="E44" s="27">
        <f t="shared" si="11"/>
        <v>-12006.599999999999</v>
      </c>
      <c r="F44" s="27">
        <f>C44+май!F44</f>
        <v>240000</v>
      </c>
      <c r="G44" s="27">
        <f>D44+май!G44</f>
        <v>188394</v>
      </c>
      <c r="H44" s="27">
        <f t="shared" si="12"/>
        <v>-51606</v>
      </c>
    </row>
    <row r="45" spans="1:10" s="7" customFormat="1">
      <c r="A45" s="17" t="s">
        <v>87</v>
      </c>
      <c r="B45" s="15" t="s">
        <v>108</v>
      </c>
      <c r="C45" s="27">
        <f>'1 илова'!I45</f>
        <v>0</v>
      </c>
      <c r="D45" s="24"/>
      <c r="E45" s="27">
        <f t="shared" si="11"/>
        <v>0</v>
      </c>
      <c r="F45" s="27">
        <f>C45+май!F45</f>
        <v>6100</v>
      </c>
      <c r="G45" s="27">
        <f>D45+май!G45</f>
        <v>3670.2</v>
      </c>
      <c r="H45" s="27">
        <f t="shared" si="12"/>
        <v>-2429.8000000000002</v>
      </c>
    </row>
    <row r="46" spans="1:10" s="7" customFormat="1">
      <c r="A46" s="17" t="s">
        <v>88</v>
      </c>
      <c r="B46" s="15" t="s">
        <v>23</v>
      </c>
      <c r="C46" s="27">
        <f>'1 илова'!I46</f>
        <v>2630</v>
      </c>
      <c r="D46" s="24">
        <v>2636</v>
      </c>
      <c r="E46" s="27">
        <f t="shared" si="11"/>
        <v>6</v>
      </c>
      <c r="F46" s="27">
        <f>C46+май!F46</f>
        <v>15780</v>
      </c>
      <c r="G46" s="27">
        <f>D46+май!G46</f>
        <v>15815.9</v>
      </c>
      <c r="H46" s="27">
        <f t="shared" si="12"/>
        <v>35.899999999999636</v>
      </c>
    </row>
    <row r="47" spans="1:10" s="7" customFormat="1">
      <c r="A47" s="17" t="s">
        <v>89</v>
      </c>
      <c r="B47" s="15" t="s">
        <v>24</v>
      </c>
      <c r="C47" s="27">
        <f>'1 илова'!I47</f>
        <v>27200</v>
      </c>
      <c r="D47" s="24">
        <v>46368</v>
      </c>
      <c r="E47" s="27">
        <f t="shared" si="11"/>
        <v>19168</v>
      </c>
      <c r="F47" s="27">
        <f>C47+май!F47</f>
        <v>176200</v>
      </c>
      <c r="G47" s="27">
        <f>D47+май!G47</f>
        <v>224784</v>
      </c>
      <c r="H47" s="27">
        <f t="shared" si="12"/>
        <v>48584</v>
      </c>
    </row>
    <row r="48" spans="1:10" s="7" customFormat="1" ht="19.5" customHeight="1">
      <c r="A48" s="17" t="s">
        <v>90</v>
      </c>
      <c r="B48" s="15" t="s">
        <v>25</v>
      </c>
      <c r="C48" s="27">
        <f>'1 илова'!I48</f>
        <v>2500</v>
      </c>
      <c r="D48" s="24">
        <v>2675</v>
      </c>
      <c r="E48" s="27">
        <f t="shared" si="11"/>
        <v>175</v>
      </c>
      <c r="F48" s="27">
        <f>C48+май!F48</f>
        <v>15000</v>
      </c>
      <c r="G48" s="27">
        <f>D48+май!G48</f>
        <v>13950</v>
      </c>
      <c r="H48" s="27">
        <f t="shared" si="12"/>
        <v>-1050</v>
      </c>
    </row>
    <row r="49" spans="1:8" s="7" customFormat="1">
      <c r="A49" s="17" t="s">
        <v>91</v>
      </c>
      <c r="B49" s="15" t="s">
        <v>26</v>
      </c>
      <c r="C49" s="27">
        <f>'1 илова'!I49</f>
        <v>0</v>
      </c>
      <c r="D49" s="24"/>
      <c r="E49" s="27">
        <f t="shared" si="11"/>
        <v>0</v>
      </c>
      <c r="F49" s="27">
        <f>C49+май!F49</f>
        <v>0</v>
      </c>
      <c r="G49" s="27">
        <f>D49+май!G49</f>
        <v>0</v>
      </c>
      <c r="H49" s="27">
        <f t="shared" si="12"/>
        <v>0</v>
      </c>
    </row>
    <row r="50" spans="1:8" s="7" customFormat="1">
      <c r="A50" s="17" t="s">
        <v>92</v>
      </c>
      <c r="B50" s="15" t="s">
        <v>27</v>
      </c>
      <c r="C50" s="27">
        <f>'1 илова'!I50</f>
        <v>700</v>
      </c>
      <c r="D50" s="24">
        <v>1148.5999999999999</v>
      </c>
      <c r="E50" s="27">
        <f t="shared" si="11"/>
        <v>448.59999999999991</v>
      </c>
      <c r="F50" s="27">
        <f>C50+май!F50</f>
        <v>4200</v>
      </c>
      <c r="G50" s="27">
        <f>D50+май!G50</f>
        <v>4480.7</v>
      </c>
      <c r="H50" s="27">
        <f t="shared" si="12"/>
        <v>280.69999999999982</v>
      </c>
    </row>
    <row r="51" spans="1:8" s="7" customFormat="1">
      <c r="A51" s="17" t="s">
        <v>93</v>
      </c>
      <c r="B51" s="15" t="s">
        <v>35</v>
      </c>
      <c r="C51" s="27">
        <f>'1 илова'!I51</f>
        <v>75400</v>
      </c>
      <c r="D51" s="24">
        <v>69120</v>
      </c>
      <c r="E51" s="27">
        <f t="shared" si="11"/>
        <v>-6280</v>
      </c>
      <c r="F51" s="27">
        <f>C51+май!F51</f>
        <v>416140</v>
      </c>
      <c r="G51" s="27">
        <f>D51+май!G51</f>
        <v>390938</v>
      </c>
      <c r="H51" s="27">
        <f t="shared" si="12"/>
        <v>-25202</v>
      </c>
    </row>
    <row r="52" spans="1:8" s="7" customFormat="1">
      <c r="A52" s="17" t="s">
        <v>94</v>
      </c>
      <c r="B52" s="15" t="s">
        <v>28</v>
      </c>
      <c r="C52" s="27">
        <f>'1 илова'!I52</f>
        <v>130000</v>
      </c>
      <c r="D52" s="24">
        <v>126746</v>
      </c>
      <c r="E52" s="27">
        <f t="shared" si="11"/>
        <v>-3254</v>
      </c>
      <c r="F52" s="27">
        <f>C52+май!F52</f>
        <v>390000</v>
      </c>
      <c r="G52" s="27">
        <f>D52+май!G52</f>
        <v>126746</v>
      </c>
      <c r="H52" s="27">
        <f t="shared" si="12"/>
        <v>-263254</v>
      </c>
    </row>
    <row r="53" spans="1:8" s="7" customFormat="1">
      <c r="A53" s="17" t="s">
        <v>95</v>
      </c>
      <c r="B53" s="15" t="s">
        <v>29</v>
      </c>
      <c r="C53" s="27">
        <f>'1 илова'!I53</f>
        <v>118000</v>
      </c>
      <c r="D53" s="24">
        <v>116929.1</v>
      </c>
      <c r="E53" s="27">
        <f t="shared" si="11"/>
        <v>-1070.8999999999942</v>
      </c>
      <c r="F53" s="27">
        <f>C53+май!F53</f>
        <v>708000</v>
      </c>
      <c r="G53" s="27">
        <f>D53+май!G53</f>
        <v>702074.2</v>
      </c>
      <c r="H53" s="27">
        <f t="shared" si="12"/>
        <v>-5925.8000000000466</v>
      </c>
    </row>
    <row r="54" spans="1:8" s="7" customFormat="1">
      <c r="A54" s="17" t="s">
        <v>96</v>
      </c>
      <c r="B54" s="15" t="s">
        <v>30</v>
      </c>
      <c r="C54" s="27">
        <f>'1 илова'!I54</f>
        <v>1400</v>
      </c>
      <c r="D54" s="24">
        <v>1620.5</v>
      </c>
      <c r="E54" s="27">
        <f t="shared" si="11"/>
        <v>220.5</v>
      </c>
      <c r="F54" s="27">
        <f>C54+май!F54</f>
        <v>8400</v>
      </c>
      <c r="G54" s="27">
        <f>D54+май!G54</f>
        <v>11606</v>
      </c>
      <c r="H54" s="27">
        <f t="shared" si="12"/>
        <v>3206</v>
      </c>
    </row>
    <row r="55" spans="1:8" s="7" customFormat="1">
      <c r="A55" s="17" t="s">
        <v>109</v>
      </c>
      <c r="B55" s="15" t="s">
        <v>31</v>
      </c>
      <c r="C55" s="27">
        <f>'1 илова'!I55</f>
        <v>27500</v>
      </c>
      <c r="D55" s="24">
        <v>16786.3</v>
      </c>
      <c r="E55" s="27">
        <f t="shared" si="11"/>
        <v>-10713.7</v>
      </c>
      <c r="F55" s="27">
        <f>C55+май!F55</f>
        <v>139300</v>
      </c>
      <c r="G55" s="27">
        <f>D55+май!G55</f>
        <v>145452.29999999999</v>
      </c>
      <c r="H55" s="27">
        <f t="shared" si="12"/>
        <v>6152.2999999999884</v>
      </c>
    </row>
    <row r="56" spans="1:8" s="7" customFormat="1" ht="17.25" customHeight="1">
      <c r="A56" s="17"/>
      <c r="B56" s="32" t="s">
        <v>32</v>
      </c>
      <c r="C56" s="29">
        <f>SUM(C38:C55)</f>
        <v>968920</v>
      </c>
      <c r="D56" s="29">
        <f t="shared" ref="D56:H56" si="13">SUM(D38:D55)</f>
        <v>943736.59999999986</v>
      </c>
      <c r="E56" s="29">
        <f t="shared" si="13"/>
        <v>-25183.400000000009</v>
      </c>
      <c r="F56" s="29">
        <f t="shared" si="13"/>
        <v>5386825</v>
      </c>
      <c r="G56" s="29">
        <f t="shared" si="13"/>
        <v>5066368.1000000006</v>
      </c>
      <c r="H56" s="29">
        <f t="shared" si="13"/>
        <v>-320456.89999999985</v>
      </c>
    </row>
    <row r="57" spans="1:8" s="7" customFormat="1" ht="33">
      <c r="A57" s="17">
        <v>5</v>
      </c>
      <c r="B57" s="32" t="s">
        <v>48</v>
      </c>
      <c r="C57" s="29">
        <f>C35-C37-C25</f>
        <v>262645.21739130444</v>
      </c>
      <c r="D57" s="29">
        <f t="shared" ref="D57:H57" si="14">D35-D37-D25</f>
        <v>407926.10000000009</v>
      </c>
      <c r="E57" s="29">
        <f t="shared" si="14"/>
        <v>145280.88260869565</v>
      </c>
      <c r="F57" s="29">
        <f t="shared" si="14"/>
        <v>961696.73913043458</v>
      </c>
      <c r="G57" s="29">
        <f>G35-G37-G25</f>
        <v>1727948.9086956512</v>
      </c>
      <c r="H57" s="29">
        <f t="shared" si="14"/>
        <v>766252.16956521722</v>
      </c>
    </row>
    <row r="58" spans="1:8" s="7" customFormat="1" ht="21" customHeight="1">
      <c r="A58" s="17">
        <v>6</v>
      </c>
      <c r="B58" s="33" t="s">
        <v>50</v>
      </c>
      <c r="C58" s="29">
        <f>C57*20%</f>
        <v>52529.043478260894</v>
      </c>
      <c r="D58" s="29">
        <f t="shared" ref="D58:H58" si="15">D57*20%</f>
        <v>81585.22000000003</v>
      </c>
      <c r="E58" s="29">
        <f t="shared" si="15"/>
        <v>29056.176521739133</v>
      </c>
      <c r="F58" s="29">
        <f t="shared" si="15"/>
        <v>192339.34782608692</v>
      </c>
      <c r="G58" s="29">
        <f t="shared" si="15"/>
        <v>345589.78173913027</v>
      </c>
      <c r="H58" s="29">
        <f t="shared" si="15"/>
        <v>153250.43391304344</v>
      </c>
    </row>
    <row r="59" spans="1:8" s="7" customFormat="1" ht="33">
      <c r="A59" s="17">
        <v>7</v>
      </c>
      <c r="B59" s="32" t="s">
        <v>47</v>
      </c>
      <c r="C59" s="29">
        <f t="shared" ref="C59:H59" si="16">C57-C58</f>
        <v>210116.17391304355</v>
      </c>
      <c r="D59" s="29">
        <f t="shared" si="16"/>
        <v>326340.88000000006</v>
      </c>
      <c r="E59" s="29">
        <f t="shared" si="16"/>
        <v>116224.70608695652</v>
      </c>
      <c r="F59" s="29">
        <f t="shared" si="16"/>
        <v>769357.39130434766</v>
      </c>
      <c r="G59" s="29">
        <f t="shared" si="16"/>
        <v>1382359.1269565211</v>
      </c>
      <c r="H59" s="29">
        <f t="shared" si="16"/>
        <v>613001.73565217375</v>
      </c>
    </row>
    <row r="60" spans="1:8" s="7" customFormat="1">
      <c r="A60" s="17"/>
      <c r="B60" s="18" t="s">
        <v>51</v>
      </c>
      <c r="C60" s="31">
        <f t="shared" ref="C60:H60" si="17">C59/C8*100</f>
        <v>14.835569717788854</v>
      </c>
      <c r="D60" s="31">
        <f t="shared" si="17"/>
        <v>21.021783195618077</v>
      </c>
      <c r="E60" s="31">
        <f t="shared" si="17"/>
        <v>85.400378773006352</v>
      </c>
      <c r="F60" s="31">
        <f t="shared" si="17"/>
        <v>10.537987498689837</v>
      </c>
      <c r="G60" s="31">
        <f t="shared" si="17"/>
        <v>17.741390399590063</v>
      </c>
      <c r="H60" s="31">
        <f t="shared" si="17"/>
        <v>124.86843236217477</v>
      </c>
    </row>
    <row r="61" spans="1:8" s="7" customFormat="1">
      <c r="A61" s="19"/>
      <c r="B61" s="20"/>
      <c r="C61" s="21"/>
      <c r="D61" s="21"/>
      <c r="E61" s="21"/>
      <c r="F61" s="21"/>
      <c r="G61" s="21"/>
      <c r="H61" s="21"/>
    </row>
    <row r="62" spans="1:8" s="7" customFormat="1">
      <c r="A62" s="19"/>
      <c r="B62" s="22" t="s">
        <v>33</v>
      </c>
      <c r="C62" s="21"/>
      <c r="D62" s="21"/>
      <c r="E62" s="21"/>
      <c r="F62" s="21"/>
      <c r="G62" s="21"/>
      <c r="H62" s="21"/>
    </row>
    <row r="63" spans="1:8" s="7" customFormat="1">
      <c r="A63" s="19"/>
      <c r="B63" s="22"/>
      <c r="C63" s="21"/>
      <c r="D63" s="21"/>
      <c r="E63" s="21"/>
      <c r="F63" s="21"/>
      <c r="G63" s="21"/>
      <c r="H63" s="21"/>
    </row>
    <row r="64" spans="1:8" s="7" customFormat="1">
      <c r="A64" s="19"/>
      <c r="B64" s="22" t="s">
        <v>34</v>
      </c>
      <c r="C64" s="21"/>
      <c r="D64" s="21"/>
      <c r="E64" s="21"/>
      <c r="F64" s="21"/>
      <c r="G64" s="21"/>
      <c r="H64" s="21"/>
    </row>
    <row r="65" spans="1:8" s="7" customFormat="1">
      <c r="A65" s="19"/>
      <c r="C65" s="21"/>
      <c r="D65" s="21"/>
      <c r="E65" s="21"/>
      <c r="F65" s="21"/>
      <c r="G65" s="21"/>
      <c r="H65" s="21"/>
    </row>
    <row r="66" spans="1:8" s="7" customFormat="1">
      <c r="A66" s="19"/>
      <c r="B66" s="20" t="s">
        <v>107</v>
      </c>
      <c r="C66" s="21"/>
      <c r="D66" s="21"/>
      <c r="E66" s="21"/>
      <c r="F66" s="21"/>
      <c r="G66" s="21"/>
      <c r="H66" s="21"/>
    </row>
    <row r="67" spans="1:8" s="7" customFormat="1"/>
    <row r="68" spans="1:8" s="7" customFormat="1"/>
    <row r="69" spans="1:8" s="7" customFormat="1"/>
    <row r="70" spans="1:8" s="7" customFormat="1"/>
    <row r="71" spans="1:8" s="7" customFormat="1"/>
    <row r="72" spans="1:8" s="7" customFormat="1"/>
    <row r="73" spans="1:8" s="7" customFormat="1"/>
    <row r="74" spans="1:8" s="7" customFormat="1"/>
    <row r="75" spans="1:8" s="7" customFormat="1"/>
    <row r="76" spans="1:8" s="7" customFormat="1"/>
    <row r="77" spans="1:8" s="7" customFormat="1"/>
    <row r="78" spans="1:8" s="7" customFormat="1"/>
    <row r="79" spans="1:8" s="7" customFormat="1"/>
    <row r="80" spans="1:8" s="7" customFormat="1"/>
    <row r="81" s="7" customFormat="1"/>
    <row r="82" s="7" customFormat="1"/>
    <row r="83" s="7" customFormat="1"/>
    <row r="84" s="7" customFormat="1"/>
    <row r="85" s="7" customFormat="1"/>
    <row r="86" s="7" customFormat="1"/>
    <row r="87" s="7" customFormat="1"/>
    <row r="88" s="7" customFormat="1"/>
    <row r="89" s="7" customFormat="1"/>
    <row r="90" s="7" customFormat="1"/>
    <row r="91" s="7" customFormat="1"/>
    <row r="92" s="7" customFormat="1"/>
    <row r="93" s="7" customFormat="1"/>
    <row r="94" s="7" customFormat="1"/>
    <row r="95" s="7" customFormat="1"/>
    <row r="96" s="7" customFormat="1"/>
    <row r="97" s="7" customFormat="1"/>
    <row r="98" s="7" customFormat="1"/>
    <row r="99" s="7" customFormat="1"/>
    <row r="100" s="7" customFormat="1"/>
    <row r="101" s="7" customFormat="1"/>
    <row r="102" s="7" customFormat="1"/>
    <row r="103" s="7" customFormat="1"/>
    <row r="104" s="7" customFormat="1"/>
    <row r="105" s="7" customFormat="1"/>
    <row r="106" s="7" customFormat="1"/>
    <row r="107" s="7" customFormat="1"/>
    <row r="108" s="7" customFormat="1"/>
    <row r="109" s="7" customFormat="1"/>
    <row r="110" s="7" customFormat="1"/>
    <row r="111" s="7" customFormat="1"/>
    <row r="112" s="7" customFormat="1"/>
    <row r="113" s="7" customFormat="1"/>
    <row r="114" s="7" customFormat="1"/>
    <row r="115" s="7" customFormat="1"/>
    <row r="116" s="7" customFormat="1"/>
    <row r="117" s="7" customFormat="1"/>
    <row r="118" s="7" customFormat="1"/>
    <row r="119" s="7" customFormat="1"/>
  </sheetData>
  <protectedRanges>
    <protectedRange password="CE28" sqref="A2:H2 D9:D11 D13:D26 D38:D55 B62:H66" name="Диапазон1"/>
  </protectedRanges>
  <mergeCells count="11">
    <mergeCell ref="H6:H7"/>
    <mergeCell ref="A1:H1"/>
    <mergeCell ref="A2:H2"/>
    <mergeCell ref="A5:A7"/>
    <mergeCell ref="B5:B7"/>
    <mergeCell ref="C5:H5"/>
    <mergeCell ref="C6:C7"/>
    <mergeCell ref="D6:D7"/>
    <mergeCell ref="E6:E7"/>
    <mergeCell ref="F6:F7"/>
    <mergeCell ref="G6:G7"/>
  </mergeCells>
  <pageMargins left="0.51181102362204722" right="0.11811023622047245" top="0.35433070866141736" bottom="0.19685039370078741" header="0.31496062992125984" footer="0.31496062992125984"/>
  <pageSetup paperSize="9" scale="62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119"/>
  <sheetViews>
    <sheetView tabSelected="1" view="pageBreakPreview" zoomScale="60" workbookViewId="0">
      <selection activeCell="N17" sqref="N17"/>
    </sheetView>
  </sheetViews>
  <sheetFormatPr defaultRowHeight="16.5"/>
  <cols>
    <col min="1" max="1" width="6.7109375" style="6" customWidth="1"/>
    <col min="2" max="2" width="45.42578125" style="3" customWidth="1"/>
    <col min="3" max="3" width="15.140625" style="3" customWidth="1"/>
    <col min="4" max="4" width="16.5703125" style="3" customWidth="1"/>
    <col min="5" max="5" width="15.85546875" style="3" customWidth="1"/>
    <col min="6" max="6" width="16.5703125" style="3" customWidth="1"/>
    <col min="7" max="7" width="18.28515625" style="3" customWidth="1"/>
    <col min="8" max="8" width="16.28515625" style="3" customWidth="1"/>
    <col min="9" max="16384" width="9.140625" style="3"/>
  </cols>
  <sheetData>
    <row r="1" spans="1:10">
      <c r="A1" s="68"/>
      <c r="B1" s="68"/>
      <c r="C1" s="68"/>
      <c r="D1" s="68"/>
      <c r="E1" s="68"/>
      <c r="F1" s="68"/>
      <c r="G1" s="68"/>
      <c r="H1" s="68"/>
    </row>
    <row r="2" spans="1:10" ht="44.25" customHeight="1">
      <c r="A2" s="73" t="s">
        <v>150</v>
      </c>
      <c r="B2" s="73"/>
      <c r="C2" s="73"/>
      <c r="D2" s="73"/>
      <c r="E2" s="73"/>
      <c r="F2" s="73"/>
      <c r="G2" s="73"/>
      <c r="H2" s="73"/>
    </row>
    <row r="3" spans="1:10">
      <c r="A3" s="37"/>
      <c r="B3" s="37"/>
      <c r="C3" s="37"/>
      <c r="D3" s="37"/>
      <c r="E3" s="37"/>
      <c r="F3" s="37"/>
      <c r="G3" s="37"/>
      <c r="H3" s="37"/>
    </row>
    <row r="4" spans="1:10">
      <c r="A4" s="4"/>
      <c r="B4" s="4"/>
      <c r="C4" s="4"/>
      <c r="D4" s="4"/>
      <c r="E4" s="4"/>
      <c r="F4" s="4"/>
      <c r="G4" s="2"/>
      <c r="H4" s="2" t="s">
        <v>1</v>
      </c>
    </row>
    <row r="5" spans="1:10" ht="15.75" customHeight="1">
      <c r="A5" s="69" t="s">
        <v>2</v>
      </c>
      <c r="B5" s="69" t="s">
        <v>3</v>
      </c>
      <c r="C5" s="69" t="s">
        <v>143</v>
      </c>
      <c r="D5" s="69"/>
      <c r="E5" s="69"/>
      <c r="F5" s="69"/>
      <c r="G5" s="69"/>
      <c r="H5" s="69"/>
    </row>
    <row r="6" spans="1:10" s="6" customFormat="1" ht="15.75" customHeight="1">
      <c r="A6" s="69"/>
      <c r="B6" s="69"/>
      <c r="C6" s="69" t="s">
        <v>129</v>
      </c>
      <c r="D6" s="69" t="s">
        <v>130</v>
      </c>
      <c r="E6" s="69" t="s">
        <v>116</v>
      </c>
      <c r="F6" s="69" t="s">
        <v>118</v>
      </c>
      <c r="G6" s="69" t="s">
        <v>117</v>
      </c>
      <c r="H6" s="69" t="s">
        <v>116</v>
      </c>
    </row>
    <row r="7" spans="1:10" s="7" customFormat="1" ht="15.75" customHeight="1">
      <c r="A7" s="69"/>
      <c r="B7" s="69"/>
      <c r="C7" s="69"/>
      <c r="D7" s="69"/>
      <c r="E7" s="69"/>
      <c r="F7" s="69"/>
      <c r="G7" s="69"/>
      <c r="H7" s="69"/>
    </row>
    <row r="8" spans="1:10" s="7" customFormat="1">
      <c r="A8" s="38">
        <v>1</v>
      </c>
      <c r="B8" s="9" t="s">
        <v>57</v>
      </c>
      <c r="C8" s="26">
        <f t="shared" ref="C8:H8" si="0">C9+C10+C11+C12+C21+C22+C23+C24+C26</f>
        <v>1470800</v>
      </c>
      <c r="D8" s="26">
        <f t="shared" si="0"/>
        <v>0</v>
      </c>
      <c r="E8" s="26">
        <f t="shared" si="0"/>
        <v>-1470800</v>
      </c>
      <c r="F8" s="26">
        <f t="shared" si="0"/>
        <v>8771600</v>
      </c>
      <c r="G8" s="26">
        <f t="shared" si="0"/>
        <v>7791718.0999999996</v>
      </c>
      <c r="H8" s="26">
        <f t="shared" si="0"/>
        <v>-979881.89999999979</v>
      </c>
      <c r="I8" s="11"/>
      <c r="J8" s="12"/>
    </row>
    <row r="9" spans="1:10" s="7" customFormat="1">
      <c r="A9" s="23" t="s">
        <v>63</v>
      </c>
      <c r="B9" s="9" t="s">
        <v>59</v>
      </c>
      <c r="C9" s="27">
        <f>'1 илова'!K9</f>
        <v>626400</v>
      </c>
      <c r="D9" s="10"/>
      <c r="E9" s="27">
        <f t="shared" ref="E9:E26" si="1">D9-C9</f>
        <v>-626400</v>
      </c>
      <c r="F9" s="27">
        <f>C9+июнь!F9</f>
        <v>3358300</v>
      </c>
      <c r="G9" s="27">
        <f>D9+июнь!G9</f>
        <v>2719668.5</v>
      </c>
      <c r="H9" s="27">
        <f t="shared" ref="H9:H26" si="2">G9-F9</f>
        <v>-638631.5</v>
      </c>
      <c r="I9" s="11"/>
      <c r="J9" s="12"/>
    </row>
    <row r="10" spans="1:10" s="7" customFormat="1">
      <c r="A10" s="23" t="s">
        <v>64</v>
      </c>
      <c r="B10" s="9" t="s">
        <v>16</v>
      </c>
      <c r="C10" s="27">
        <f>'1 илова'!K10</f>
        <v>590000</v>
      </c>
      <c r="D10" s="10"/>
      <c r="E10" s="27">
        <f t="shared" si="1"/>
        <v>-590000</v>
      </c>
      <c r="F10" s="27">
        <f>C10+июнь!F10</f>
        <v>3969000</v>
      </c>
      <c r="G10" s="27">
        <f>D10+июнь!G10</f>
        <v>3428353.2</v>
      </c>
      <c r="H10" s="27">
        <f t="shared" si="2"/>
        <v>-540646.79999999981</v>
      </c>
      <c r="I10" s="13"/>
      <c r="J10" s="12"/>
    </row>
    <row r="11" spans="1:10" s="7" customFormat="1">
      <c r="A11" s="23" t="s">
        <v>65</v>
      </c>
      <c r="B11" s="9" t="s">
        <v>60</v>
      </c>
      <c r="C11" s="27">
        <f>'1 илова'!K11</f>
        <v>0</v>
      </c>
      <c r="D11" s="10"/>
      <c r="E11" s="27">
        <f t="shared" si="1"/>
        <v>0</v>
      </c>
      <c r="F11" s="27">
        <f>C11+июнь!F11</f>
        <v>0</v>
      </c>
      <c r="G11" s="27">
        <f>D11+июнь!G11</f>
        <v>0</v>
      </c>
      <c r="H11" s="27">
        <f t="shared" si="2"/>
        <v>0</v>
      </c>
      <c r="I11" s="13"/>
      <c r="J11" s="12"/>
    </row>
    <row r="12" spans="1:10" s="7" customFormat="1" ht="18" customHeight="1">
      <c r="A12" s="23" t="s">
        <v>66</v>
      </c>
      <c r="B12" s="14" t="s">
        <v>55</v>
      </c>
      <c r="C12" s="27">
        <f>C13+C14+C15+C16+C17+C18+C19+C20</f>
        <v>254400</v>
      </c>
      <c r="D12" s="27">
        <f t="shared" ref="D12:G12" si="3">D13+D14+D15+D16+D17+D18+D19+D20</f>
        <v>0</v>
      </c>
      <c r="E12" s="27">
        <f t="shared" si="1"/>
        <v>-254400</v>
      </c>
      <c r="F12" s="27">
        <f t="shared" si="3"/>
        <v>1444300</v>
      </c>
      <c r="G12" s="27">
        <f t="shared" si="3"/>
        <v>1498720</v>
      </c>
      <c r="H12" s="27">
        <f t="shared" si="2"/>
        <v>54420</v>
      </c>
      <c r="I12" s="11"/>
      <c r="J12" s="12"/>
    </row>
    <row r="13" spans="1:10" s="7" customFormat="1" ht="15" customHeight="1">
      <c r="A13" s="23" t="s">
        <v>97</v>
      </c>
      <c r="B13" s="9" t="s">
        <v>17</v>
      </c>
      <c r="C13" s="27">
        <f>'1 илова'!K13</f>
        <v>80700</v>
      </c>
      <c r="D13" s="10"/>
      <c r="E13" s="27">
        <f t="shared" si="1"/>
        <v>-80700</v>
      </c>
      <c r="F13" s="27">
        <f>C13+июнь!F13</f>
        <v>461400</v>
      </c>
      <c r="G13" s="27">
        <f>D13+июнь!G13</f>
        <v>383866</v>
      </c>
      <c r="H13" s="27">
        <f t="shared" si="2"/>
        <v>-77534</v>
      </c>
      <c r="I13" s="13"/>
      <c r="J13" s="12"/>
    </row>
    <row r="14" spans="1:10" s="7" customFormat="1" ht="15" customHeight="1">
      <c r="A14" s="23" t="s">
        <v>98</v>
      </c>
      <c r="B14" s="9" t="s">
        <v>58</v>
      </c>
      <c r="C14" s="27">
        <f>'1 илова'!K14</f>
        <v>90700</v>
      </c>
      <c r="D14" s="10"/>
      <c r="E14" s="27">
        <f t="shared" si="1"/>
        <v>-90700</v>
      </c>
      <c r="F14" s="27">
        <f>C14+июнь!F14</f>
        <v>499100</v>
      </c>
      <c r="G14" s="27">
        <f>D14+июнь!G14</f>
        <v>410135</v>
      </c>
      <c r="H14" s="27">
        <f t="shared" si="2"/>
        <v>-88965</v>
      </c>
      <c r="I14" s="13"/>
      <c r="J14" s="12"/>
    </row>
    <row r="15" spans="1:10" s="7" customFormat="1" ht="49.5">
      <c r="A15" s="23" t="s">
        <v>99</v>
      </c>
      <c r="B15" s="14" t="s">
        <v>111</v>
      </c>
      <c r="C15" s="27">
        <f>'1 илова'!K15</f>
        <v>0</v>
      </c>
      <c r="D15" s="10"/>
      <c r="E15" s="27">
        <f t="shared" si="1"/>
        <v>0</v>
      </c>
      <c r="F15" s="27">
        <f>C15+июнь!F15</f>
        <v>0</v>
      </c>
      <c r="G15" s="27">
        <f>D15+июнь!G15</f>
        <v>0</v>
      </c>
      <c r="H15" s="27">
        <f t="shared" si="2"/>
        <v>0</v>
      </c>
      <c r="I15" s="13"/>
      <c r="J15" s="12"/>
    </row>
    <row r="16" spans="1:10" s="7" customFormat="1" ht="18" customHeight="1">
      <c r="A16" s="23" t="s">
        <v>100</v>
      </c>
      <c r="B16" s="9" t="s">
        <v>61</v>
      </c>
      <c r="C16" s="27">
        <f>'1 илова'!K16</f>
        <v>0</v>
      </c>
      <c r="D16" s="10"/>
      <c r="E16" s="27">
        <f t="shared" si="1"/>
        <v>0</v>
      </c>
      <c r="F16" s="27">
        <f>C16+июнь!F16</f>
        <v>0</v>
      </c>
      <c r="G16" s="27">
        <f>D16+июнь!G16</f>
        <v>0</v>
      </c>
      <c r="H16" s="27">
        <f t="shared" si="2"/>
        <v>0</v>
      </c>
      <c r="I16" s="13"/>
      <c r="J16" s="12"/>
    </row>
    <row r="17" spans="1:10" s="7" customFormat="1" ht="66">
      <c r="A17" s="23" t="s">
        <v>101</v>
      </c>
      <c r="B17" s="14" t="s">
        <v>110</v>
      </c>
      <c r="C17" s="27">
        <f>'1 илова'!K17</f>
        <v>40000</v>
      </c>
      <c r="D17" s="10"/>
      <c r="E17" s="27">
        <f t="shared" si="1"/>
        <v>-40000</v>
      </c>
      <c r="F17" s="27">
        <f>C17+июнь!F17</f>
        <v>236800</v>
      </c>
      <c r="G17" s="27">
        <f>D17+июнь!G17</f>
        <v>219496</v>
      </c>
      <c r="H17" s="27">
        <f t="shared" si="2"/>
        <v>-17304</v>
      </c>
      <c r="I17" s="13"/>
      <c r="J17" s="12"/>
    </row>
    <row r="18" spans="1:10" s="7" customFormat="1" ht="16.5" customHeight="1">
      <c r="A18" s="23" t="s">
        <v>102</v>
      </c>
      <c r="B18" s="9" t="s">
        <v>18</v>
      </c>
      <c r="C18" s="27">
        <f>'1 илова'!K18</f>
        <v>43000</v>
      </c>
      <c r="D18" s="10"/>
      <c r="E18" s="27">
        <f t="shared" si="1"/>
        <v>-43000</v>
      </c>
      <c r="F18" s="27">
        <f>C18+июнь!F18</f>
        <v>247000</v>
      </c>
      <c r="G18" s="27">
        <f>D18+июнь!G18</f>
        <v>245839</v>
      </c>
      <c r="H18" s="27">
        <f t="shared" si="2"/>
        <v>-1161</v>
      </c>
      <c r="I18" s="13"/>
      <c r="J18" s="12"/>
    </row>
    <row r="19" spans="1:10" s="7" customFormat="1" ht="33">
      <c r="A19" s="23" t="s">
        <v>103</v>
      </c>
      <c r="B19" s="15" t="s">
        <v>19</v>
      </c>
      <c r="C19" s="27">
        <f>'1 илова'!K19</f>
        <v>0</v>
      </c>
      <c r="D19" s="10"/>
      <c r="E19" s="27">
        <f t="shared" si="1"/>
        <v>0</v>
      </c>
      <c r="F19" s="27">
        <f>C19+июнь!F19</f>
        <v>0</v>
      </c>
      <c r="G19" s="27">
        <f>D19+июнь!G19</f>
        <v>239384</v>
      </c>
      <c r="H19" s="27">
        <f t="shared" si="2"/>
        <v>239384</v>
      </c>
      <c r="I19" s="13"/>
      <c r="J19" s="12"/>
    </row>
    <row r="20" spans="1:10" s="7" customFormat="1" ht="17.25" customHeight="1">
      <c r="A20" s="23" t="s">
        <v>104</v>
      </c>
      <c r="B20" s="15" t="s">
        <v>62</v>
      </c>
      <c r="C20" s="27">
        <f>'1 илова'!K20</f>
        <v>0</v>
      </c>
      <c r="D20" s="10"/>
      <c r="E20" s="27">
        <f t="shared" si="1"/>
        <v>0</v>
      </c>
      <c r="F20" s="27">
        <f>C20+июнь!F20</f>
        <v>0</v>
      </c>
      <c r="G20" s="27">
        <f>D20+июнь!G20</f>
        <v>0</v>
      </c>
      <c r="H20" s="27">
        <f t="shared" si="2"/>
        <v>0</v>
      </c>
      <c r="I20" s="13"/>
      <c r="J20" s="12"/>
    </row>
    <row r="21" spans="1:10" s="7" customFormat="1">
      <c r="A21" s="23" t="s">
        <v>67</v>
      </c>
      <c r="B21" s="9" t="s">
        <v>52</v>
      </c>
      <c r="C21" s="27">
        <f>'1 илова'!K21</f>
        <v>0</v>
      </c>
      <c r="D21" s="10"/>
      <c r="E21" s="27">
        <f t="shared" si="1"/>
        <v>0</v>
      </c>
      <c r="F21" s="27">
        <f>C21+июнь!F21</f>
        <v>0</v>
      </c>
      <c r="G21" s="27">
        <f>D21+июнь!G21</f>
        <v>0</v>
      </c>
      <c r="H21" s="27">
        <f t="shared" si="2"/>
        <v>0</v>
      </c>
      <c r="I21" s="13"/>
      <c r="J21" s="12"/>
    </row>
    <row r="22" spans="1:10" s="7" customFormat="1">
      <c r="A22" s="23" t="s">
        <v>68</v>
      </c>
      <c r="B22" s="9" t="s">
        <v>56</v>
      </c>
      <c r="C22" s="27">
        <f>'1 илова'!K22</f>
        <v>0</v>
      </c>
      <c r="D22" s="10"/>
      <c r="E22" s="27">
        <f t="shared" si="1"/>
        <v>0</v>
      </c>
      <c r="F22" s="27">
        <f>C22+июнь!F22</f>
        <v>0</v>
      </c>
      <c r="G22" s="27">
        <f>D22+июнь!G22</f>
        <v>131506.79999999999</v>
      </c>
      <c r="H22" s="27">
        <f t="shared" si="2"/>
        <v>131506.79999999999</v>
      </c>
      <c r="I22" s="13"/>
      <c r="J22" s="12"/>
    </row>
    <row r="23" spans="1:10" s="7" customFormat="1">
      <c r="A23" s="23" t="s">
        <v>69</v>
      </c>
      <c r="B23" s="9" t="s">
        <v>53</v>
      </c>
      <c r="C23" s="27">
        <f>'1 илова'!K23</f>
        <v>0</v>
      </c>
      <c r="D23" s="10"/>
      <c r="E23" s="27">
        <f t="shared" si="1"/>
        <v>0</v>
      </c>
      <c r="F23" s="27">
        <f>C23+июнь!F23</f>
        <v>0</v>
      </c>
      <c r="G23" s="27">
        <f>D23+июнь!G23</f>
        <v>0</v>
      </c>
      <c r="H23" s="27">
        <f t="shared" si="2"/>
        <v>0</v>
      </c>
      <c r="I23" s="13"/>
      <c r="J23" s="12"/>
    </row>
    <row r="24" spans="1:10" s="7" customFormat="1">
      <c r="A24" s="23" t="s">
        <v>70</v>
      </c>
      <c r="B24" s="9" t="s">
        <v>54</v>
      </c>
      <c r="C24" s="27">
        <f>'1 илова'!K24</f>
        <v>0</v>
      </c>
      <c r="D24" s="10"/>
      <c r="E24" s="27">
        <f t="shared" si="1"/>
        <v>0</v>
      </c>
      <c r="F24" s="27">
        <f>C24+июнь!F24</f>
        <v>0</v>
      </c>
      <c r="G24" s="27">
        <f>D24+июнь!G24</f>
        <v>0</v>
      </c>
      <c r="H24" s="27">
        <f t="shared" si="2"/>
        <v>0</v>
      </c>
      <c r="I24" s="13"/>
      <c r="J24" s="12"/>
    </row>
    <row r="25" spans="1:10" s="7" customFormat="1" ht="14.25" customHeight="1">
      <c r="A25" s="23" t="s">
        <v>105</v>
      </c>
      <c r="B25" s="9" t="s">
        <v>106</v>
      </c>
      <c r="C25" s="27">
        <f>'1 илова'!K25</f>
        <v>0</v>
      </c>
      <c r="D25" s="10"/>
      <c r="E25" s="27">
        <f t="shared" si="1"/>
        <v>0</v>
      </c>
      <c r="F25" s="27">
        <f>C25+июнь!F25</f>
        <v>0</v>
      </c>
      <c r="G25" s="27">
        <f>D25+июнь!G25</f>
        <v>0</v>
      </c>
      <c r="H25" s="27">
        <f t="shared" si="2"/>
        <v>0</v>
      </c>
      <c r="I25" s="13"/>
      <c r="J25" s="12"/>
    </row>
    <row r="26" spans="1:10" s="7" customFormat="1">
      <c r="A26" s="23" t="s">
        <v>71</v>
      </c>
      <c r="B26" s="9" t="s">
        <v>20</v>
      </c>
      <c r="C26" s="27">
        <f>'1 илова'!K26</f>
        <v>0</v>
      </c>
      <c r="D26" s="10"/>
      <c r="E26" s="27">
        <f t="shared" si="1"/>
        <v>0</v>
      </c>
      <c r="F26" s="27">
        <f>C26+июнь!F26</f>
        <v>0</v>
      </c>
      <c r="G26" s="27">
        <f>D26+июнь!G26</f>
        <v>13469.6</v>
      </c>
      <c r="H26" s="27">
        <f t="shared" si="2"/>
        <v>13469.6</v>
      </c>
      <c r="I26" s="13"/>
      <c r="J26" s="12"/>
    </row>
    <row r="27" spans="1:10" s="7" customFormat="1">
      <c r="A27" s="38"/>
      <c r="B27" s="9"/>
      <c r="C27" s="10"/>
      <c r="D27" s="10"/>
      <c r="E27" s="10"/>
      <c r="F27" s="10"/>
      <c r="G27" s="10"/>
      <c r="H27" s="10"/>
      <c r="I27" s="13"/>
      <c r="J27" s="12"/>
    </row>
    <row r="28" spans="1:10" s="7" customFormat="1">
      <c r="A28" s="38">
        <v>2</v>
      </c>
      <c r="B28" s="34" t="s">
        <v>72</v>
      </c>
      <c r="C28" s="26">
        <f>C29+C30+C31+C32+C33+C34</f>
        <v>445240.78260869568</v>
      </c>
      <c r="D28" s="26">
        <f t="shared" ref="D28:H28" si="4">D29+D30+D31+D32+D33+D34</f>
        <v>0</v>
      </c>
      <c r="E28" s="26">
        <f t="shared" si="4"/>
        <v>-445240.78260869568</v>
      </c>
      <c r="F28" s="26">
        <f t="shared" si="4"/>
        <v>2769363.3913043477</v>
      </c>
      <c r="G28" s="26">
        <f t="shared" si="4"/>
        <v>2520089.2521739127</v>
      </c>
      <c r="H28" s="26">
        <f t="shared" si="4"/>
        <v>-249274.13913043469</v>
      </c>
      <c r="I28" s="13"/>
      <c r="J28" s="12"/>
    </row>
    <row r="29" spans="1:10" s="7" customFormat="1">
      <c r="A29" s="38" t="s">
        <v>73</v>
      </c>
      <c r="B29" s="34" t="s">
        <v>141</v>
      </c>
      <c r="C29" s="27">
        <f>((C8-C22-C23-C26)/115*15)</f>
        <v>191843.47826086957</v>
      </c>
      <c r="D29" s="27">
        <f t="shared" ref="D29" si="5">((D8-D22-D23-D26)/115*15)</f>
        <v>0</v>
      </c>
      <c r="E29" s="27">
        <f>D29-C29</f>
        <v>-191843.47826086957</v>
      </c>
      <c r="F29" s="27">
        <f>((F8-F22-F23-F26)/115*15)</f>
        <v>1144121.7391304348</v>
      </c>
      <c r="G29" s="27">
        <f t="shared" ref="G29" si="6">((G8-G22-G23-G26)/115*15)</f>
        <v>997401.09130434797</v>
      </c>
      <c r="H29" s="27">
        <f>G29-F29</f>
        <v>-146720.64782608685</v>
      </c>
      <c r="I29" s="13"/>
      <c r="J29" s="12"/>
    </row>
    <row r="30" spans="1:10" s="7" customFormat="1">
      <c r="A30" s="38" t="s">
        <v>74</v>
      </c>
      <c r="B30" s="34" t="s">
        <v>43</v>
      </c>
      <c r="C30" s="27">
        <f>C39</f>
        <v>39924</v>
      </c>
      <c r="D30" s="27">
        <f>D39</f>
        <v>0</v>
      </c>
      <c r="E30" s="27">
        <f t="shared" ref="E30:E34" si="7">D30-C30</f>
        <v>-39924</v>
      </c>
      <c r="F30" s="27">
        <f>C30+июнь!F30</f>
        <v>279468</v>
      </c>
      <c r="G30" s="27">
        <f>D30+июнь!G30</f>
        <v>237143.2</v>
      </c>
      <c r="H30" s="27">
        <f t="shared" ref="H30:H34" si="8">G30-F30</f>
        <v>-42324.799999999988</v>
      </c>
      <c r="I30" s="13"/>
      <c r="J30" s="12"/>
    </row>
    <row r="31" spans="1:10" s="7" customFormat="1">
      <c r="A31" s="38" t="s">
        <v>75</v>
      </c>
      <c r="B31" s="34" t="s">
        <v>46</v>
      </c>
      <c r="C31" s="27">
        <f>C40</f>
        <v>59770</v>
      </c>
      <c r="D31" s="27">
        <f>D40</f>
        <v>0</v>
      </c>
      <c r="E31" s="27">
        <f t="shared" si="7"/>
        <v>-59770</v>
      </c>
      <c r="F31" s="27">
        <f>C31+июнь!F31</f>
        <v>428555</v>
      </c>
      <c r="G31" s="27">
        <f>D31+июнь!G31</f>
        <v>368777.80000000005</v>
      </c>
      <c r="H31" s="27">
        <f t="shared" si="8"/>
        <v>-59777.199999999953</v>
      </c>
      <c r="I31" s="13"/>
      <c r="J31" s="12"/>
    </row>
    <row r="32" spans="1:10" s="7" customFormat="1">
      <c r="A32" s="38" t="s">
        <v>76</v>
      </c>
      <c r="B32" s="34" t="s">
        <v>44</v>
      </c>
      <c r="C32" s="27">
        <f t="shared" ref="C32:D33" si="9">C41</f>
        <v>92596</v>
      </c>
      <c r="D32" s="27">
        <f t="shared" si="9"/>
        <v>0</v>
      </c>
      <c r="E32" s="27">
        <f t="shared" si="7"/>
        <v>-92596</v>
      </c>
      <c r="F32" s="27">
        <f>C32+июнь!F32</f>
        <v>648172</v>
      </c>
      <c r="G32" s="27">
        <f>D32+июнь!G32</f>
        <v>555578.5</v>
      </c>
      <c r="H32" s="27">
        <f t="shared" si="8"/>
        <v>-92593.5</v>
      </c>
      <c r="I32" s="13"/>
      <c r="J32" s="12"/>
    </row>
    <row r="33" spans="1:10" s="7" customFormat="1" ht="32.25" customHeight="1">
      <c r="A33" s="38" t="s">
        <v>77</v>
      </c>
      <c r="B33" s="35" t="s">
        <v>45</v>
      </c>
      <c r="C33" s="27">
        <f t="shared" si="9"/>
        <v>2600</v>
      </c>
      <c r="D33" s="27">
        <f t="shared" si="9"/>
        <v>0</v>
      </c>
      <c r="E33" s="27">
        <f t="shared" si="7"/>
        <v>-2600</v>
      </c>
      <c r="F33" s="27">
        <f>C33+июнь!F33</f>
        <v>18200</v>
      </c>
      <c r="G33" s="27">
        <f>D33+июнь!G33</f>
        <v>15598.8</v>
      </c>
      <c r="H33" s="27">
        <f t="shared" si="8"/>
        <v>-2601.2000000000007</v>
      </c>
      <c r="I33" s="13"/>
      <c r="J33" s="12"/>
    </row>
    <row r="34" spans="1:10" s="7" customFormat="1">
      <c r="A34" s="38" t="s">
        <v>78</v>
      </c>
      <c r="B34" s="34" t="s">
        <v>36</v>
      </c>
      <c r="C34" s="27">
        <f>C58</f>
        <v>58507.304347826081</v>
      </c>
      <c r="D34" s="27">
        <f>D58</f>
        <v>0</v>
      </c>
      <c r="E34" s="27">
        <f t="shared" si="7"/>
        <v>-58507.304347826081</v>
      </c>
      <c r="F34" s="27">
        <f>C34+июнь!F34</f>
        <v>250846.65217391305</v>
      </c>
      <c r="G34" s="27">
        <f>D34+июнь!G34</f>
        <v>345589.86086956516</v>
      </c>
      <c r="H34" s="27">
        <f t="shared" si="8"/>
        <v>94743.208695652109</v>
      </c>
      <c r="I34" s="13"/>
      <c r="J34" s="12"/>
    </row>
    <row r="35" spans="1:10" s="7" customFormat="1">
      <c r="A35" s="38">
        <v>3</v>
      </c>
      <c r="B35" s="34" t="s">
        <v>42</v>
      </c>
      <c r="C35" s="26">
        <f>C8-C29</f>
        <v>1278956.5217391304</v>
      </c>
      <c r="D35" s="26">
        <f t="shared" ref="D35:H35" si="10">D8-D29</f>
        <v>0</v>
      </c>
      <c r="E35" s="26">
        <f t="shared" si="10"/>
        <v>-1278956.5217391304</v>
      </c>
      <c r="F35" s="26">
        <f t="shared" si="10"/>
        <v>7627478.2608695654</v>
      </c>
      <c r="G35" s="26">
        <f t="shared" si="10"/>
        <v>6794317.0086956518</v>
      </c>
      <c r="H35" s="26">
        <f t="shared" si="10"/>
        <v>-833161.25217391294</v>
      </c>
      <c r="I35" s="13"/>
      <c r="J35" s="12"/>
    </row>
    <row r="36" spans="1:10" s="7" customFormat="1">
      <c r="A36" s="38"/>
      <c r="B36" s="38"/>
      <c r="C36" s="16"/>
      <c r="D36" s="16"/>
      <c r="E36" s="16"/>
      <c r="F36" s="16"/>
      <c r="G36" s="16"/>
      <c r="H36" s="16"/>
      <c r="I36" s="12"/>
      <c r="J36" s="12"/>
    </row>
    <row r="37" spans="1:10" s="7" customFormat="1">
      <c r="A37" s="17">
        <v>4</v>
      </c>
      <c r="B37" s="15" t="s">
        <v>49</v>
      </c>
      <c r="C37" s="29">
        <f>C38+C39+C40+C41+C42+C43+C44+C45+C46+C47+C48+C49+C50+C51+C52+C53+C54+C55</f>
        <v>986420</v>
      </c>
      <c r="D37" s="29">
        <f t="shared" ref="D37:H37" si="11">D38+D39+D40+D41+D42+D43+D44+D45+D46+D47+D48+D49+D50+D51+D52+D53+D54+D55</f>
        <v>0</v>
      </c>
      <c r="E37" s="29">
        <f t="shared" si="11"/>
        <v>-986420</v>
      </c>
      <c r="F37" s="29">
        <f t="shared" si="11"/>
        <v>6373245</v>
      </c>
      <c r="G37" s="29">
        <f t="shared" si="11"/>
        <v>5066368.1000000006</v>
      </c>
      <c r="H37" s="29">
        <f t="shared" si="11"/>
        <v>-1306876.8999999999</v>
      </c>
    </row>
    <row r="38" spans="1:10" s="7" customFormat="1">
      <c r="A38" s="17" t="s">
        <v>80</v>
      </c>
      <c r="B38" s="15" t="s">
        <v>79</v>
      </c>
      <c r="C38" s="27">
        <f>'1 илова'!K38</f>
        <v>332700</v>
      </c>
      <c r="D38" s="24"/>
      <c r="E38" s="27">
        <f t="shared" ref="E38:E55" si="12">D38-C38</f>
        <v>-332700</v>
      </c>
      <c r="F38" s="27">
        <f>C38+июнь!F38</f>
        <v>2328900</v>
      </c>
      <c r="G38" s="27">
        <f>D38+июнь!G38</f>
        <v>1982894.9000000001</v>
      </c>
      <c r="H38" s="27">
        <f t="shared" ref="H38:H55" si="13">G38-F38</f>
        <v>-346005.09999999986</v>
      </c>
    </row>
    <row r="39" spans="1:10" s="7" customFormat="1">
      <c r="A39" s="17" t="s">
        <v>81</v>
      </c>
      <c r="B39" s="15" t="s">
        <v>43</v>
      </c>
      <c r="C39" s="30">
        <f>(C38)*12%</f>
        <v>39924</v>
      </c>
      <c r="D39" s="24"/>
      <c r="E39" s="27">
        <f t="shared" si="12"/>
        <v>-39924</v>
      </c>
      <c r="F39" s="27">
        <f>C39+июнь!F39</f>
        <v>279468</v>
      </c>
      <c r="G39" s="27">
        <f>D39+июнь!G39</f>
        <v>237143.2</v>
      </c>
      <c r="H39" s="27">
        <f t="shared" si="13"/>
        <v>-42324.799999999988</v>
      </c>
    </row>
    <row r="40" spans="1:10" s="7" customFormat="1">
      <c r="A40" s="17" t="s">
        <v>82</v>
      </c>
      <c r="B40" s="15" t="s">
        <v>46</v>
      </c>
      <c r="C40" s="27">
        <f>'1 илова'!K40</f>
        <v>59770</v>
      </c>
      <c r="D40" s="24"/>
      <c r="E40" s="27">
        <f t="shared" si="12"/>
        <v>-59770</v>
      </c>
      <c r="F40" s="27">
        <f>C40+июнь!F40</f>
        <v>428555</v>
      </c>
      <c r="G40" s="27">
        <f>D40+июнь!G40</f>
        <v>368777.80000000005</v>
      </c>
      <c r="H40" s="27">
        <f t="shared" si="13"/>
        <v>-59777.199999999953</v>
      </c>
    </row>
    <row r="41" spans="1:10" s="7" customFormat="1">
      <c r="A41" s="17" t="s">
        <v>83</v>
      </c>
      <c r="B41" s="15" t="s">
        <v>44</v>
      </c>
      <c r="C41" s="27">
        <f>'1 илова'!K41</f>
        <v>92596</v>
      </c>
      <c r="D41" s="24"/>
      <c r="E41" s="27">
        <f t="shared" si="12"/>
        <v>-92596</v>
      </c>
      <c r="F41" s="27">
        <f>C41+июнь!F41</f>
        <v>648172</v>
      </c>
      <c r="G41" s="27">
        <f>D41+июнь!G41</f>
        <v>555578.5</v>
      </c>
      <c r="H41" s="27">
        <f>G41-F41</f>
        <v>-92593.5</v>
      </c>
    </row>
    <row r="42" spans="1:10" s="7" customFormat="1" ht="33">
      <c r="A42" s="17" t="s">
        <v>84</v>
      </c>
      <c r="B42" s="15" t="s">
        <v>45</v>
      </c>
      <c r="C42" s="27">
        <f>'1 илова'!K42</f>
        <v>2600</v>
      </c>
      <c r="D42" s="24"/>
      <c r="E42" s="27">
        <f t="shared" si="12"/>
        <v>-2600</v>
      </c>
      <c r="F42" s="27">
        <f>C42+июнь!F42</f>
        <v>18200</v>
      </c>
      <c r="G42" s="27">
        <f>D42+июнь!G42</f>
        <v>15598.8</v>
      </c>
      <c r="H42" s="27">
        <f t="shared" si="13"/>
        <v>-2601.2000000000007</v>
      </c>
    </row>
    <row r="43" spans="1:10" s="7" customFormat="1">
      <c r="A43" s="17" t="s">
        <v>85</v>
      </c>
      <c r="B43" s="15" t="s">
        <v>21</v>
      </c>
      <c r="C43" s="27">
        <f>'1 илова'!K43</f>
        <v>16000</v>
      </c>
      <c r="D43" s="24"/>
      <c r="E43" s="27">
        <f t="shared" si="12"/>
        <v>-16000</v>
      </c>
      <c r="F43" s="27">
        <f>C43+июнь!F43</f>
        <v>108000</v>
      </c>
      <c r="G43" s="27">
        <f>D43+июнь!G43</f>
        <v>78463.599999999991</v>
      </c>
      <c r="H43" s="27">
        <f t="shared" si="13"/>
        <v>-29536.400000000009</v>
      </c>
    </row>
    <row r="44" spans="1:10" s="7" customFormat="1">
      <c r="A44" s="17" t="s">
        <v>86</v>
      </c>
      <c r="B44" s="15" t="s">
        <v>22</v>
      </c>
      <c r="C44" s="27">
        <f>'1 илова'!K44</f>
        <v>40000</v>
      </c>
      <c r="D44" s="24"/>
      <c r="E44" s="27">
        <f t="shared" si="12"/>
        <v>-40000</v>
      </c>
      <c r="F44" s="27">
        <f>C44+июнь!F44</f>
        <v>280000</v>
      </c>
      <c r="G44" s="27">
        <f>D44+июнь!G44</f>
        <v>188394</v>
      </c>
      <c r="H44" s="27">
        <f t="shared" si="13"/>
        <v>-91606</v>
      </c>
    </row>
    <row r="45" spans="1:10" s="7" customFormat="1">
      <c r="A45" s="17" t="s">
        <v>87</v>
      </c>
      <c r="B45" s="15" t="s">
        <v>108</v>
      </c>
      <c r="C45" s="27">
        <f>'1 илова'!K45</f>
        <v>0</v>
      </c>
      <c r="D45" s="24"/>
      <c r="E45" s="27">
        <f t="shared" si="12"/>
        <v>0</v>
      </c>
      <c r="F45" s="27">
        <f>C45+июнь!F45</f>
        <v>6100</v>
      </c>
      <c r="G45" s="27">
        <f>D45+июнь!G45</f>
        <v>3670.2</v>
      </c>
      <c r="H45" s="27">
        <f t="shared" si="13"/>
        <v>-2429.8000000000002</v>
      </c>
    </row>
    <row r="46" spans="1:10" s="7" customFormat="1">
      <c r="A46" s="17" t="s">
        <v>88</v>
      </c>
      <c r="B46" s="15" t="s">
        <v>23</v>
      </c>
      <c r="C46" s="27">
        <f>'1 илова'!K46</f>
        <v>2630</v>
      </c>
      <c r="D46" s="24"/>
      <c r="E46" s="27">
        <f t="shared" si="12"/>
        <v>-2630</v>
      </c>
      <c r="F46" s="27">
        <f>C46+июнь!F46</f>
        <v>18410</v>
      </c>
      <c r="G46" s="27">
        <f>D46+июнь!G46</f>
        <v>15815.9</v>
      </c>
      <c r="H46" s="27">
        <f t="shared" si="13"/>
        <v>-2594.1000000000004</v>
      </c>
    </row>
    <row r="47" spans="1:10" s="7" customFormat="1">
      <c r="A47" s="17" t="s">
        <v>89</v>
      </c>
      <c r="B47" s="15" t="s">
        <v>24</v>
      </c>
      <c r="C47" s="27">
        <f>'1 илова'!K47</f>
        <v>27200</v>
      </c>
      <c r="D47" s="24"/>
      <c r="E47" s="27">
        <f t="shared" si="12"/>
        <v>-27200</v>
      </c>
      <c r="F47" s="27">
        <f>C47+июнь!F47</f>
        <v>203400</v>
      </c>
      <c r="G47" s="27">
        <f>D47+июнь!G47</f>
        <v>224784</v>
      </c>
      <c r="H47" s="27">
        <f t="shared" si="13"/>
        <v>21384</v>
      </c>
    </row>
    <row r="48" spans="1:10" s="7" customFormat="1" ht="19.5" customHeight="1">
      <c r="A48" s="17" t="s">
        <v>90</v>
      </c>
      <c r="B48" s="15" t="s">
        <v>25</v>
      </c>
      <c r="C48" s="27">
        <f>'1 илова'!K48</f>
        <v>2500</v>
      </c>
      <c r="D48" s="24"/>
      <c r="E48" s="27">
        <f t="shared" si="12"/>
        <v>-2500</v>
      </c>
      <c r="F48" s="27">
        <f>C48+июнь!F48</f>
        <v>17500</v>
      </c>
      <c r="G48" s="27">
        <f>D48+июнь!G48</f>
        <v>13950</v>
      </c>
      <c r="H48" s="27">
        <f t="shared" si="13"/>
        <v>-3550</v>
      </c>
    </row>
    <row r="49" spans="1:8" s="7" customFormat="1">
      <c r="A49" s="17" t="s">
        <v>91</v>
      </c>
      <c r="B49" s="15" t="s">
        <v>26</v>
      </c>
      <c r="C49" s="27">
        <f>'1 илова'!K49</f>
        <v>0</v>
      </c>
      <c r="D49" s="24"/>
      <c r="E49" s="27">
        <f t="shared" si="12"/>
        <v>0</v>
      </c>
      <c r="F49" s="27">
        <f>C49+июнь!F49</f>
        <v>0</v>
      </c>
      <c r="G49" s="27">
        <f>D49+июнь!G49</f>
        <v>0</v>
      </c>
      <c r="H49" s="27">
        <f t="shared" si="13"/>
        <v>0</v>
      </c>
    </row>
    <row r="50" spans="1:8" s="7" customFormat="1">
      <c r="A50" s="17" t="s">
        <v>92</v>
      </c>
      <c r="B50" s="15" t="s">
        <v>27</v>
      </c>
      <c r="C50" s="27">
        <f>'1 илова'!K50</f>
        <v>700</v>
      </c>
      <c r="D50" s="24"/>
      <c r="E50" s="27">
        <f t="shared" si="12"/>
        <v>-700</v>
      </c>
      <c r="F50" s="27">
        <f>C50+июнь!F50</f>
        <v>4900</v>
      </c>
      <c r="G50" s="27">
        <f>D50+июнь!G50</f>
        <v>4480.7</v>
      </c>
      <c r="H50" s="27">
        <f t="shared" si="13"/>
        <v>-419.30000000000018</v>
      </c>
    </row>
    <row r="51" spans="1:8" s="7" customFormat="1">
      <c r="A51" s="17" t="s">
        <v>93</v>
      </c>
      <c r="B51" s="15" t="s">
        <v>35</v>
      </c>
      <c r="C51" s="27">
        <f>'1 илова'!K51</f>
        <v>75400</v>
      </c>
      <c r="D51" s="24"/>
      <c r="E51" s="27">
        <f t="shared" si="12"/>
        <v>-75400</v>
      </c>
      <c r="F51" s="27">
        <f>C51+июнь!F51</f>
        <v>491540</v>
      </c>
      <c r="G51" s="27">
        <f>D51+июнь!G51</f>
        <v>390938</v>
      </c>
      <c r="H51" s="27">
        <f t="shared" si="13"/>
        <v>-100602</v>
      </c>
    </row>
    <row r="52" spans="1:8" s="7" customFormat="1">
      <c r="A52" s="17" t="s">
        <v>94</v>
      </c>
      <c r="B52" s="15" t="s">
        <v>28</v>
      </c>
      <c r="C52" s="27">
        <f>'1 илова'!K52</f>
        <v>160000</v>
      </c>
      <c r="D52" s="24"/>
      <c r="E52" s="27">
        <f t="shared" si="12"/>
        <v>-160000</v>
      </c>
      <c r="F52" s="27">
        <f>C52+июнь!F52</f>
        <v>550000</v>
      </c>
      <c r="G52" s="27">
        <f>D52+июнь!G52</f>
        <v>126746</v>
      </c>
      <c r="H52" s="27">
        <f t="shared" si="13"/>
        <v>-423254</v>
      </c>
    </row>
    <row r="53" spans="1:8" s="7" customFormat="1">
      <c r="A53" s="17" t="s">
        <v>95</v>
      </c>
      <c r="B53" s="15" t="s">
        <v>29</v>
      </c>
      <c r="C53" s="27">
        <f>'1 илова'!K53</f>
        <v>118000</v>
      </c>
      <c r="D53" s="24"/>
      <c r="E53" s="27">
        <f t="shared" si="12"/>
        <v>-118000</v>
      </c>
      <c r="F53" s="27">
        <f>C53+июнь!F53</f>
        <v>826000</v>
      </c>
      <c r="G53" s="27">
        <f>D53+июнь!G53</f>
        <v>702074.2</v>
      </c>
      <c r="H53" s="27">
        <f t="shared" si="13"/>
        <v>-123925.80000000005</v>
      </c>
    </row>
    <row r="54" spans="1:8" s="7" customFormat="1">
      <c r="A54" s="17" t="s">
        <v>96</v>
      </c>
      <c r="B54" s="15" t="s">
        <v>30</v>
      </c>
      <c r="C54" s="27">
        <f>'1 илова'!K54</f>
        <v>1400</v>
      </c>
      <c r="D54" s="24"/>
      <c r="E54" s="27">
        <f t="shared" si="12"/>
        <v>-1400</v>
      </c>
      <c r="F54" s="27">
        <f>C54+июнь!F54</f>
        <v>9800</v>
      </c>
      <c r="G54" s="27">
        <f>D54+июнь!G54</f>
        <v>11606</v>
      </c>
      <c r="H54" s="27">
        <f t="shared" si="13"/>
        <v>1806</v>
      </c>
    </row>
    <row r="55" spans="1:8" s="7" customFormat="1">
      <c r="A55" s="17" t="s">
        <v>109</v>
      </c>
      <c r="B55" s="15" t="s">
        <v>31</v>
      </c>
      <c r="C55" s="27">
        <f>'1 илова'!K55</f>
        <v>15000</v>
      </c>
      <c r="D55" s="24"/>
      <c r="E55" s="27">
        <f t="shared" si="12"/>
        <v>-15000</v>
      </c>
      <c r="F55" s="27">
        <f>C55+июнь!F55</f>
        <v>154300</v>
      </c>
      <c r="G55" s="27">
        <f>D55+июнь!G55</f>
        <v>145452.29999999999</v>
      </c>
      <c r="H55" s="27">
        <f t="shared" si="13"/>
        <v>-8847.7000000000116</v>
      </c>
    </row>
    <row r="56" spans="1:8" s="7" customFormat="1" ht="17.25" customHeight="1">
      <c r="A56" s="17"/>
      <c r="B56" s="32" t="s">
        <v>32</v>
      </c>
      <c r="C56" s="29">
        <f>SUM(C38:C55)</f>
        <v>986420</v>
      </c>
      <c r="D56" s="29">
        <f t="shared" ref="D56:H56" si="14">SUM(D38:D55)</f>
        <v>0</v>
      </c>
      <c r="E56" s="29">
        <f t="shared" si="14"/>
        <v>-986420</v>
      </c>
      <c r="F56" s="29">
        <f t="shared" si="14"/>
        <v>6373245</v>
      </c>
      <c r="G56" s="29">
        <f t="shared" si="14"/>
        <v>5066368.1000000006</v>
      </c>
      <c r="H56" s="29">
        <f t="shared" si="14"/>
        <v>-1306876.8999999999</v>
      </c>
    </row>
    <row r="57" spans="1:8" s="7" customFormat="1" ht="33">
      <c r="A57" s="17">
        <v>5</v>
      </c>
      <c r="B57" s="32" t="s">
        <v>48</v>
      </c>
      <c r="C57" s="29">
        <f>C35-C37-C25</f>
        <v>292536.52173913037</v>
      </c>
      <c r="D57" s="29">
        <f t="shared" ref="D57:H57" si="15">D35-D37-D25</f>
        <v>0</v>
      </c>
      <c r="E57" s="29">
        <f t="shared" si="15"/>
        <v>-292536.52173913037</v>
      </c>
      <c r="F57" s="29">
        <f t="shared" si="15"/>
        <v>1254233.2608695654</v>
      </c>
      <c r="G57" s="29">
        <f>G35-G37-G25</f>
        <v>1727948.9086956512</v>
      </c>
      <c r="H57" s="29">
        <f t="shared" si="15"/>
        <v>473715.64782608696</v>
      </c>
    </row>
    <row r="58" spans="1:8" s="7" customFormat="1" ht="21" customHeight="1">
      <c r="A58" s="17">
        <v>6</v>
      </c>
      <c r="B58" s="33" t="s">
        <v>50</v>
      </c>
      <c r="C58" s="29">
        <f>C57*20%</f>
        <v>58507.304347826081</v>
      </c>
      <c r="D58" s="29">
        <f t="shared" ref="D58:H58" si="16">D57*20%</f>
        <v>0</v>
      </c>
      <c r="E58" s="29">
        <f t="shared" si="16"/>
        <v>-58507.304347826081</v>
      </c>
      <c r="F58" s="29">
        <f t="shared" si="16"/>
        <v>250846.65217391308</v>
      </c>
      <c r="G58" s="29">
        <f t="shared" si="16"/>
        <v>345589.78173913027</v>
      </c>
      <c r="H58" s="29">
        <f t="shared" si="16"/>
        <v>94743.129565217401</v>
      </c>
    </row>
    <row r="59" spans="1:8" s="7" customFormat="1" ht="33">
      <c r="A59" s="17">
        <v>7</v>
      </c>
      <c r="B59" s="32" t="s">
        <v>47</v>
      </c>
      <c r="C59" s="29">
        <f t="shared" ref="C59:H59" si="17">C57-C58</f>
        <v>234029.21739130429</v>
      </c>
      <c r="D59" s="29">
        <f t="shared" si="17"/>
        <v>0</v>
      </c>
      <c r="E59" s="29">
        <f t="shared" si="17"/>
        <v>-234029.21739130429</v>
      </c>
      <c r="F59" s="29">
        <f t="shared" si="17"/>
        <v>1003386.6086956523</v>
      </c>
      <c r="G59" s="29">
        <f t="shared" si="17"/>
        <v>1382359.1269565211</v>
      </c>
      <c r="H59" s="29">
        <f t="shared" si="17"/>
        <v>378972.51826086955</v>
      </c>
    </row>
    <row r="60" spans="1:8" s="7" customFormat="1">
      <c r="A60" s="17"/>
      <c r="B60" s="18" t="s">
        <v>51</v>
      </c>
      <c r="C60" s="31">
        <f t="shared" ref="C60:H60" si="18">C59/C8*100</f>
        <v>15.911695498456915</v>
      </c>
      <c r="D60" s="31" t="e">
        <f t="shared" si="18"/>
        <v>#DIV/0!</v>
      </c>
      <c r="E60" s="31">
        <f t="shared" si="18"/>
        <v>15.911695498456915</v>
      </c>
      <c r="F60" s="31">
        <f t="shared" si="18"/>
        <v>11.439037446938441</v>
      </c>
      <c r="G60" s="31">
        <f t="shared" si="18"/>
        <v>17.741390399590063</v>
      </c>
      <c r="H60" s="31">
        <f t="shared" si="18"/>
        <v>-38.675325900077304</v>
      </c>
    </row>
    <row r="61" spans="1:8" s="7" customFormat="1">
      <c r="A61" s="19"/>
      <c r="B61" s="20"/>
      <c r="C61" s="21"/>
      <c r="D61" s="21"/>
      <c r="E61" s="21"/>
      <c r="F61" s="21"/>
      <c r="G61" s="21"/>
      <c r="H61" s="21"/>
    </row>
    <row r="62" spans="1:8" s="7" customFormat="1">
      <c r="A62" s="19"/>
      <c r="B62" s="22" t="s">
        <v>33</v>
      </c>
      <c r="C62" s="21"/>
      <c r="D62" s="21"/>
      <c r="E62" s="21"/>
      <c r="F62" s="21"/>
      <c r="G62" s="21"/>
      <c r="H62" s="21"/>
    </row>
    <row r="63" spans="1:8" s="7" customFormat="1">
      <c r="A63" s="19"/>
      <c r="B63" s="22"/>
      <c r="C63" s="21"/>
      <c r="D63" s="21"/>
      <c r="E63" s="21"/>
      <c r="F63" s="21"/>
      <c r="G63" s="21"/>
      <c r="H63" s="21"/>
    </row>
    <row r="64" spans="1:8" s="7" customFormat="1">
      <c r="A64" s="19"/>
      <c r="B64" s="22" t="s">
        <v>34</v>
      </c>
      <c r="C64" s="21"/>
      <c r="D64" s="21"/>
      <c r="E64" s="21"/>
      <c r="F64" s="21"/>
      <c r="G64" s="21"/>
      <c r="H64" s="21"/>
    </row>
    <row r="65" spans="1:8" s="7" customFormat="1">
      <c r="A65" s="19"/>
      <c r="C65" s="21"/>
      <c r="D65" s="21"/>
      <c r="E65" s="21"/>
      <c r="F65" s="21"/>
      <c r="G65" s="21"/>
      <c r="H65" s="21"/>
    </row>
    <row r="66" spans="1:8" s="7" customFormat="1">
      <c r="A66" s="19"/>
      <c r="B66" s="20" t="s">
        <v>107</v>
      </c>
      <c r="C66" s="21"/>
      <c r="D66" s="21"/>
      <c r="E66" s="21"/>
      <c r="F66" s="21"/>
      <c r="G66" s="21"/>
      <c r="H66" s="21"/>
    </row>
    <row r="67" spans="1:8" s="7" customFormat="1"/>
    <row r="68" spans="1:8" s="7" customFormat="1"/>
    <row r="69" spans="1:8" s="7" customFormat="1"/>
    <row r="70" spans="1:8" s="7" customFormat="1"/>
    <row r="71" spans="1:8" s="7" customFormat="1"/>
    <row r="72" spans="1:8" s="7" customFormat="1"/>
    <row r="73" spans="1:8" s="7" customFormat="1"/>
    <row r="74" spans="1:8" s="7" customFormat="1"/>
    <row r="75" spans="1:8" s="7" customFormat="1"/>
    <row r="76" spans="1:8" s="7" customFormat="1"/>
    <row r="77" spans="1:8" s="7" customFormat="1"/>
    <row r="78" spans="1:8" s="7" customFormat="1"/>
    <row r="79" spans="1:8" s="7" customFormat="1"/>
    <row r="80" spans="1:8" s="7" customFormat="1"/>
    <row r="81" s="7" customFormat="1"/>
    <row r="82" s="7" customFormat="1"/>
    <row r="83" s="7" customFormat="1"/>
    <row r="84" s="7" customFormat="1"/>
    <row r="85" s="7" customFormat="1"/>
    <row r="86" s="7" customFormat="1"/>
    <row r="87" s="7" customFormat="1"/>
    <row r="88" s="7" customFormat="1"/>
    <row r="89" s="7" customFormat="1"/>
    <row r="90" s="7" customFormat="1"/>
    <row r="91" s="7" customFormat="1"/>
    <row r="92" s="7" customFormat="1"/>
    <row r="93" s="7" customFormat="1"/>
    <row r="94" s="7" customFormat="1"/>
    <row r="95" s="7" customFormat="1"/>
    <row r="96" s="7" customFormat="1"/>
    <row r="97" s="7" customFormat="1"/>
    <row r="98" s="7" customFormat="1"/>
    <row r="99" s="7" customFormat="1"/>
    <row r="100" s="7" customFormat="1"/>
    <row r="101" s="7" customFormat="1"/>
    <row r="102" s="7" customFormat="1"/>
    <row r="103" s="7" customFormat="1"/>
    <row r="104" s="7" customFormat="1"/>
    <row r="105" s="7" customFormat="1"/>
    <row r="106" s="7" customFormat="1"/>
    <row r="107" s="7" customFormat="1"/>
    <row r="108" s="7" customFormat="1"/>
    <row r="109" s="7" customFormat="1"/>
    <row r="110" s="7" customFormat="1"/>
    <row r="111" s="7" customFormat="1"/>
    <row r="112" s="7" customFormat="1"/>
    <row r="113" s="7" customFormat="1"/>
    <row r="114" s="7" customFormat="1"/>
    <row r="115" s="7" customFormat="1"/>
    <row r="116" s="7" customFormat="1"/>
    <row r="117" s="7" customFormat="1"/>
    <row r="118" s="7" customFormat="1"/>
    <row r="119" s="7" customFormat="1"/>
  </sheetData>
  <protectedRanges>
    <protectedRange password="CE28" sqref="A2:H2 D9:D11 D13:D26 D38:D55 B62:H67" name="Диапазон1"/>
  </protectedRanges>
  <mergeCells count="11">
    <mergeCell ref="H6:H7"/>
    <mergeCell ref="A1:H1"/>
    <mergeCell ref="A2:H2"/>
    <mergeCell ref="A5:A7"/>
    <mergeCell ref="B5:B7"/>
    <mergeCell ref="C5:H5"/>
    <mergeCell ref="C6:C7"/>
    <mergeCell ref="D6:D7"/>
    <mergeCell ref="E6:E7"/>
    <mergeCell ref="F6:F7"/>
    <mergeCell ref="G6:G7"/>
  </mergeCells>
  <pageMargins left="0.51181102362204722" right="0.11811023622047245" top="0.35433070866141736" bottom="0.15748031496062992" header="0.31496062992125984" footer="0.31496062992125984"/>
  <pageSetup paperSize="9" scale="6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2</vt:i4>
      </vt:variant>
    </vt:vector>
  </HeadingPairs>
  <TitlesOfParts>
    <vt:vector size="16" baseType="lpstr">
      <vt:lpstr>свод</vt:lpstr>
      <vt:lpstr>1 илова</vt:lpstr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'1 илова'!Область_печати</vt:lpstr>
      <vt:lpstr>свод!Область_печати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2021-07-26T09:08:17Z</dcterms:modified>
</cp:coreProperties>
</file>